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620" tabRatio="865"/>
  </bookViews>
  <sheets>
    <sheet name="Data Summary" sheetId="2" r:id="rId1"/>
    <sheet name="1" sheetId="3" r:id="rId2"/>
    <sheet name="2" sheetId="4" r:id="rId3"/>
    <sheet name="3" sheetId="5" r:id="rId4"/>
    <sheet name="4" sheetId="6" r:id="rId5"/>
    <sheet name="5" sheetId="7" r:id="rId6"/>
    <sheet name="6" sheetId="8" r:id="rId7"/>
    <sheet name="7" sheetId="9" r:id="rId8"/>
    <sheet name="8" sheetId="10" r:id="rId9"/>
    <sheet name="9" sheetId="11" r:id="rId10"/>
    <sheet name="10" sheetId="12" r:id="rId11"/>
    <sheet name="11" sheetId="13" r:id="rId12"/>
    <sheet name="12" sheetId="14" r:id="rId13"/>
    <sheet name="13" sheetId="18" r:id="rId14"/>
    <sheet name="14" sheetId="15" r:id="rId15"/>
    <sheet name="15" sheetId="16" r:id="rId16"/>
    <sheet name="16" sheetId="19" r:id="rId17"/>
    <sheet name="17" sheetId="20" r:id="rId18"/>
    <sheet name="18" sheetId="21" r:id="rId19"/>
    <sheet name="19" sheetId="22" r:id="rId20"/>
    <sheet name="20" sheetId="23" r:id="rId21"/>
    <sheet name="21" sheetId="24" r:id="rId22"/>
    <sheet name="22" sheetId="25" r:id="rId23"/>
    <sheet name="23" sheetId="26" r:id="rId24"/>
    <sheet name="24" sheetId="27" r:id="rId25"/>
    <sheet name="25" sheetId="28" r:id="rId26"/>
    <sheet name="26" sheetId="29" r:id="rId27"/>
    <sheet name="27" sheetId="30" r:id="rId28"/>
    <sheet name="28" sheetId="31" r:id="rId29"/>
    <sheet name="29" sheetId="32" r:id="rId30"/>
    <sheet name="30" sheetId="33" r:id="rId31"/>
    <sheet name="31" sheetId="34" r:id="rId32"/>
    <sheet name="32" sheetId="35" r:id="rId33"/>
    <sheet name="33" sheetId="36" r:id="rId34"/>
    <sheet name="34" sheetId="37" r:id="rId35"/>
    <sheet name="35" sheetId="38" r:id="rId36"/>
    <sheet name="36" sheetId="39" r:id="rId37"/>
    <sheet name="37" sheetId="40" r:id="rId38"/>
    <sheet name="38" sheetId="41" r:id="rId39"/>
    <sheet name="39" sheetId="42" r:id="rId40"/>
    <sheet name="40" sheetId="43" r:id="rId41"/>
    <sheet name="41" sheetId="44" r:id="rId42"/>
    <sheet name="42" sheetId="45" r:id="rId43"/>
    <sheet name="43" sheetId="46" r:id="rId44"/>
    <sheet name="44" sheetId="47" r:id="rId45"/>
    <sheet name="45" sheetId="48" r:id="rId46"/>
    <sheet name="46" sheetId="49" r:id="rId47"/>
    <sheet name="47" sheetId="50" r:id="rId48"/>
    <sheet name="48" sheetId="51" r:id="rId49"/>
    <sheet name="49" sheetId="52" r:id="rId50"/>
    <sheet name="50" sheetId="53" r:id="rId51"/>
    <sheet name="51" sheetId="54" r:id="rId52"/>
    <sheet name="52" sheetId="55" r:id="rId53"/>
    <sheet name="53" sheetId="69" r:id="rId54"/>
    <sheet name="54" sheetId="70" r:id="rId55"/>
    <sheet name="55" sheetId="71" r:id="rId56"/>
    <sheet name="56" sheetId="73" r:id="rId57"/>
    <sheet name="57" sheetId="72" r:id="rId58"/>
    <sheet name="58" sheetId="74" r:id="rId59"/>
    <sheet name="59" sheetId="75" r:id="rId60"/>
    <sheet name="60" sheetId="76" r:id="rId61"/>
    <sheet name="61" sheetId="56" r:id="rId62"/>
    <sheet name="62" sheetId="57" r:id="rId63"/>
    <sheet name="63" sheetId="58" r:id="rId64"/>
    <sheet name="64" sheetId="59" r:id="rId65"/>
    <sheet name="65" sheetId="60" r:id="rId66"/>
    <sheet name="66" sheetId="61" r:id="rId67"/>
    <sheet name="67" sheetId="62" r:id="rId68"/>
    <sheet name="68" sheetId="63" r:id="rId69"/>
    <sheet name="69" sheetId="64" r:id="rId70"/>
    <sheet name="70" sheetId="65" r:id="rId71"/>
    <sheet name="71" sheetId="66" r:id="rId72"/>
    <sheet name="72" sheetId="67" r:id="rId73"/>
    <sheet name="73" sheetId="68" r:id="rId74"/>
    <sheet name="74" sheetId="17" r:id="rId75"/>
  </sheets>
  <externalReferences>
    <externalReference r:id="rId76"/>
  </externalReferences>
  <definedNames>
    <definedName name="_xlnm._FilterDatabase" localSheetId="2" hidden="1">'2'!$A$2:$Q$33</definedName>
    <definedName name="_xlnm._FilterDatabase" localSheetId="3" hidden="1">'3'!$A$2:$J$3</definedName>
    <definedName name="_xlnm._FilterDatabase" localSheetId="72" hidden="1">'72'!$A$1:$P$50</definedName>
    <definedName name="_xlnm.Print_Area" localSheetId="2">'2'!$A$1:$Q$33</definedName>
    <definedName name="_xlnm.Print_Area" localSheetId="3">'3'!$A$1:$J$10</definedName>
    <definedName name="_xlnm.Print_Area" localSheetId="5">'5'!$A$1:$I$66</definedName>
    <definedName name="_xlnm.Print_Area" localSheetId="64">'64'!$A$1:$L$18</definedName>
    <definedName name="_xlnm.Print_Area" localSheetId="65">'65'!$A$1:$F$14</definedName>
    <definedName name="_xlnm.Print_Area" localSheetId="66">'66'!$A$1:$AM$29</definedName>
    <definedName name="_xlnm.Print_Area" localSheetId="67">'67'!$A$1:$T$17</definedName>
    <definedName name="_xlnm.Print_Area" localSheetId="68">'68'!$A$1:$N$30</definedName>
    <definedName name="_xlnm.Print_Area" localSheetId="69">'69'!$A$1:$N$29</definedName>
    <definedName name="_xlnm.Print_Area" localSheetId="70">'70'!$A$1:$H$40</definedName>
    <definedName name="_xlnm.Print_Area" localSheetId="71">'71'!$A$1:$O$56</definedName>
    <definedName name="_xlnm.Print_Area" localSheetId="72">'72'!$A$1:$N$50</definedName>
    <definedName name="_xlnm.Print_Area" localSheetId="73">'73'!$A$1:$O$46</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 i="60" l="1"/>
  <c r="B5" i="60"/>
  <c r="D5" i="60"/>
  <c r="F4" i="70"/>
  <c r="E4" i="70"/>
  <c r="C5" i="60"/>
  <c r="F43" i="7"/>
  <c r="B43" i="7"/>
  <c r="C27" i="7"/>
  <c r="D27" i="7"/>
  <c r="E27" i="7"/>
  <c r="F27" i="7"/>
  <c r="G27" i="7"/>
  <c r="H27" i="7"/>
  <c r="I27" i="7"/>
  <c r="B27" i="7"/>
  <c r="B24" i="7"/>
  <c r="B12" i="7"/>
  <c r="B23" i="7" l="1"/>
  <c r="D6" i="19" l="1"/>
  <c r="N18" i="76"/>
  <c r="M18" i="76"/>
  <c r="L18" i="76"/>
  <c r="I18" i="76"/>
  <c r="H18" i="76"/>
  <c r="G18" i="76"/>
  <c r="D18" i="76"/>
  <c r="C18" i="76"/>
  <c r="B18" i="76"/>
  <c r="P16" i="76"/>
  <c r="F16" i="76"/>
  <c r="P15" i="76"/>
  <c r="F15" i="76"/>
  <c r="P14" i="76"/>
  <c r="F14" i="76"/>
  <c r="P13" i="76"/>
  <c r="F13" i="76"/>
  <c r="P12" i="76"/>
  <c r="F12" i="76"/>
  <c r="P11" i="76"/>
  <c r="F11" i="76"/>
  <c r="P10" i="76"/>
  <c r="F10" i="76"/>
  <c r="P9" i="76"/>
  <c r="F9" i="76"/>
  <c r="P8" i="76"/>
  <c r="F8" i="76"/>
  <c r="P7" i="76"/>
  <c r="F7" i="76"/>
  <c r="P6" i="76"/>
  <c r="P18" i="76" s="1"/>
  <c r="F6" i="76"/>
  <c r="F18" i="76" s="1"/>
  <c r="J11" i="75"/>
  <c r="I11" i="75"/>
  <c r="H11" i="75"/>
  <c r="J10" i="75"/>
  <c r="J5" i="75" s="1"/>
  <c r="I10" i="75"/>
  <c r="I5" i="75" s="1"/>
  <c r="H10" i="75"/>
  <c r="H5" i="75" s="1"/>
  <c r="J9" i="75"/>
  <c r="I9" i="75"/>
  <c r="H9" i="75"/>
  <c r="J8" i="75"/>
  <c r="I8" i="75"/>
  <c r="H8" i="75"/>
  <c r="J7" i="75"/>
  <c r="I7" i="75"/>
  <c r="H7" i="75"/>
  <c r="J6" i="75"/>
  <c r="I6" i="75"/>
  <c r="H6" i="75"/>
  <c r="G5" i="75"/>
  <c r="F5" i="75"/>
  <c r="E5" i="75"/>
  <c r="D5" i="75"/>
  <c r="C5" i="75"/>
  <c r="B5" i="75"/>
  <c r="J5" i="72"/>
  <c r="I5" i="72"/>
  <c r="H5" i="72"/>
  <c r="G5" i="72"/>
  <c r="F5" i="72"/>
  <c r="E5" i="72"/>
  <c r="D5" i="72"/>
  <c r="C5" i="72"/>
  <c r="B5" i="72"/>
  <c r="F9" i="70"/>
  <c r="E9" i="70"/>
  <c r="F8" i="70"/>
  <c r="E8" i="70"/>
  <c r="F7" i="70"/>
  <c r="E7" i="70"/>
  <c r="F7" i="69"/>
  <c r="F8" i="69" s="1"/>
  <c r="F9" i="69" s="1"/>
  <c r="F10" i="69" s="1"/>
  <c r="F6" i="69"/>
  <c r="E4" i="69"/>
  <c r="F4" i="69" s="1"/>
  <c r="D4" i="69"/>
  <c r="C4" i="69"/>
  <c r="B4" i="69"/>
  <c r="K5" i="52" l="1"/>
  <c r="J5" i="52"/>
  <c r="I5" i="52"/>
  <c r="H5" i="52"/>
  <c r="G5" i="52"/>
  <c r="F5" i="52"/>
  <c r="E5" i="52"/>
  <c r="D5" i="52"/>
  <c r="C5" i="52"/>
  <c r="B5" i="52"/>
  <c r="U8" i="38"/>
  <c r="T8" i="38"/>
  <c r="S8" i="38"/>
  <c r="R8" i="38"/>
  <c r="Q8" i="38"/>
  <c r="P8" i="38"/>
  <c r="O8" i="38"/>
  <c r="N8" i="38"/>
  <c r="M8" i="38"/>
  <c r="L8" i="38"/>
  <c r="K8" i="38"/>
  <c r="J8" i="38"/>
  <c r="I8" i="38"/>
  <c r="H8" i="38"/>
  <c r="U7" i="37"/>
  <c r="T7" i="37"/>
  <c r="G11" i="31"/>
  <c r="J10" i="31"/>
  <c r="G10" i="31"/>
  <c r="D10" i="31"/>
  <c r="J9" i="31"/>
  <c r="G9" i="31"/>
  <c r="D9" i="31"/>
  <c r="J8" i="31"/>
  <c r="G8" i="31"/>
  <c r="D8" i="31"/>
  <c r="J7" i="31"/>
  <c r="G7" i="31"/>
  <c r="D7" i="31"/>
  <c r="J6" i="31"/>
  <c r="G6" i="31"/>
  <c r="D6" i="31"/>
  <c r="G5" i="31"/>
  <c r="I11" i="18"/>
  <c r="H11" i="18"/>
  <c r="I10" i="18"/>
  <c r="H10" i="18"/>
  <c r="I9" i="18"/>
  <c r="H9" i="18"/>
  <c r="I8" i="18"/>
  <c r="H8" i="18"/>
  <c r="I7" i="18"/>
  <c r="H7" i="18"/>
  <c r="I6" i="18"/>
  <c r="H6" i="18"/>
  <c r="I5" i="18"/>
  <c r="H5" i="18"/>
  <c r="G5" i="18"/>
  <c r="F5" i="18"/>
  <c r="E5" i="18"/>
  <c r="D5" i="18"/>
  <c r="C5" i="18"/>
  <c r="B5" i="18"/>
  <c r="I55" i="7" l="1"/>
  <c r="H55" i="7"/>
  <c r="G55" i="7"/>
  <c r="F55" i="7"/>
  <c r="I52" i="7"/>
  <c r="I58" i="7" s="1"/>
  <c r="H52" i="7"/>
  <c r="H58" i="7" s="1"/>
  <c r="G52" i="7"/>
  <c r="G58" i="7" s="1"/>
  <c r="F52" i="7"/>
  <c r="F58" i="7" s="1"/>
  <c r="E55" i="7"/>
  <c r="D55" i="7"/>
  <c r="C55" i="7"/>
  <c r="B55" i="7"/>
  <c r="E52" i="7"/>
  <c r="D52" i="7"/>
  <c r="D58" i="7" s="1"/>
  <c r="C52" i="7"/>
  <c r="C58" i="7" s="1"/>
  <c r="B52" i="7"/>
  <c r="I50" i="7"/>
  <c r="H50" i="7"/>
  <c r="G50" i="7"/>
  <c r="F50" i="7"/>
  <c r="I48" i="7"/>
  <c r="H48" i="7"/>
  <c r="G48" i="7"/>
  <c r="F48" i="7"/>
  <c r="E50" i="7"/>
  <c r="D50" i="7"/>
  <c r="C50" i="7"/>
  <c r="B50" i="7"/>
  <c r="E48" i="7"/>
  <c r="D48" i="7"/>
  <c r="C48" i="7"/>
  <c r="B48" i="7"/>
  <c r="I40" i="7"/>
  <c r="H40" i="7"/>
  <c r="G40" i="7"/>
  <c r="F40" i="7"/>
  <c r="I37" i="7"/>
  <c r="H37" i="7"/>
  <c r="G37" i="7"/>
  <c r="F37" i="7"/>
  <c r="I34" i="7"/>
  <c r="H34" i="7"/>
  <c r="G34" i="7"/>
  <c r="F34" i="7"/>
  <c r="I33" i="7"/>
  <c r="H33" i="7"/>
  <c r="G33" i="7"/>
  <c r="F33" i="7"/>
  <c r="I32" i="7"/>
  <c r="H32" i="7"/>
  <c r="I31" i="7"/>
  <c r="H31" i="7"/>
  <c r="G31" i="7"/>
  <c r="F31" i="7"/>
  <c r="F30" i="7" s="1"/>
  <c r="I30" i="7"/>
  <c r="H30" i="7"/>
  <c r="G30" i="7"/>
  <c r="I23" i="7"/>
  <c r="H23" i="7"/>
  <c r="G23" i="7"/>
  <c r="F23" i="7"/>
  <c r="I22" i="7"/>
  <c r="H22" i="7"/>
  <c r="G22" i="7"/>
  <c r="F22" i="7"/>
  <c r="I21" i="7"/>
  <c r="H21" i="7"/>
  <c r="G18" i="7"/>
  <c r="G21" i="7" s="1"/>
  <c r="F18" i="7"/>
  <c r="F21" i="7" s="1"/>
  <c r="G15" i="7"/>
  <c r="F15" i="7"/>
  <c r="I14" i="7"/>
  <c r="I26" i="7" s="1"/>
  <c r="G14" i="7"/>
  <c r="G26" i="7" s="1"/>
  <c r="G13" i="7"/>
  <c r="G25" i="7" s="1"/>
  <c r="G44" i="7" s="1"/>
  <c r="I8" i="7"/>
  <c r="G8" i="7"/>
  <c r="F12" i="7"/>
  <c r="I7" i="7"/>
  <c r="I6" i="7" s="1"/>
  <c r="G6" i="7"/>
  <c r="G12" i="7" s="1"/>
  <c r="E40" i="7"/>
  <c r="D40" i="7"/>
  <c r="C40" i="7"/>
  <c r="B40" i="7"/>
  <c r="E37" i="7"/>
  <c r="D37" i="7"/>
  <c r="C37" i="7"/>
  <c r="B37" i="7"/>
  <c r="E34" i="7"/>
  <c r="D34" i="7"/>
  <c r="C34" i="7"/>
  <c r="B34" i="7"/>
  <c r="E33" i="7"/>
  <c r="D33" i="7"/>
  <c r="C33" i="7"/>
  <c r="B33" i="7"/>
  <c r="E32" i="7"/>
  <c r="D32" i="7"/>
  <c r="E31" i="7"/>
  <c r="D31" i="7"/>
  <c r="C31" i="7"/>
  <c r="C30" i="7" s="1"/>
  <c r="B31" i="7"/>
  <c r="E30" i="7"/>
  <c r="D30" i="7"/>
  <c r="B30" i="7"/>
  <c r="C25" i="7"/>
  <c r="C44" i="7" s="1"/>
  <c r="E23" i="7"/>
  <c r="D23" i="7"/>
  <c r="C23" i="7"/>
  <c r="E22" i="7"/>
  <c r="D22" i="7"/>
  <c r="C22" i="7"/>
  <c r="B22" i="7"/>
  <c r="E21" i="7"/>
  <c r="D21" i="7"/>
  <c r="C18" i="7"/>
  <c r="C21" i="7" s="1"/>
  <c r="B18" i="7"/>
  <c r="B21" i="7" s="1"/>
  <c r="C15" i="7"/>
  <c r="B15" i="7"/>
  <c r="C14" i="7"/>
  <c r="C26" i="7" s="1"/>
  <c r="C45" i="7" s="1"/>
  <c r="C13" i="7"/>
  <c r="D12" i="7"/>
  <c r="D24" i="7" s="1"/>
  <c r="D43" i="7" s="1"/>
  <c r="E8" i="7"/>
  <c r="E6" i="7" s="1"/>
  <c r="E12" i="7" s="1"/>
  <c r="E24" i="7" s="1"/>
  <c r="E43" i="7" s="1"/>
  <c r="C8" i="7"/>
  <c r="C6" i="7" s="1"/>
  <c r="C12" i="7" s="1"/>
  <c r="C24" i="7" s="1"/>
  <c r="C43" i="7" s="1"/>
  <c r="E7" i="7"/>
  <c r="E13" i="7" s="1"/>
  <c r="E25" i="7" s="1"/>
  <c r="E44" i="7" s="1"/>
  <c r="G45" i="7" l="1"/>
  <c r="B58" i="7"/>
  <c r="E58" i="7"/>
  <c r="I45" i="7"/>
  <c r="F24" i="7"/>
  <c r="G24" i="7"/>
  <c r="G43" i="7" s="1"/>
  <c r="I12" i="7"/>
  <c r="I24" i="7" s="1"/>
  <c r="I43" i="7" s="1"/>
  <c r="H12" i="7"/>
  <c r="H24" i="7" s="1"/>
  <c r="H43" i="7" s="1"/>
  <c r="I13" i="7"/>
  <c r="I25" i="7" s="1"/>
  <c r="I44" i="7" s="1"/>
  <c r="E14" i="7"/>
  <c r="E26" i="7" s="1"/>
  <c r="E45" i="7" s="1"/>
  <c r="F31" i="17" l="1"/>
  <c r="F34" i="17" l="1"/>
  <c r="F33" i="17"/>
  <c r="F32" i="17"/>
  <c r="N6" i="64" l="1"/>
  <c r="M6" i="64"/>
  <c r="C6" i="64"/>
  <c r="D6" i="64"/>
  <c r="E6" i="64"/>
  <c r="F6" i="64"/>
  <c r="G6" i="64"/>
  <c r="H6" i="64"/>
  <c r="I6" i="64"/>
  <c r="J6" i="64"/>
  <c r="K6" i="64"/>
  <c r="L6" i="64"/>
  <c r="B6" i="64"/>
  <c r="G6" i="63"/>
  <c r="B6" i="63"/>
  <c r="R6" i="62"/>
  <c r="C6" i="62"/>
  <c r="R19" i="61"/>
  <c r="Q19" i="61"/>
  <c r="C19" i="61"/>
  <c r="T6" i="61"/>
  <c r="S6" i="61"/>
  <c r="B6" i="61"/>
  <c r="F38" i="17" l="1"/>
  <c r="H9" i="6" l="1"/>
  <c r="I9" i="6"/>
  <c r="H10" i="6"/>
  <c r="I10" i="6"/>
  <c r="H11" i="6"/>
  <c r="I11" i="6"/>
  <c r="H12" i="6"/>
  <c r="I12" i="6"/>
  <c r="H13" i="6"/>
  <c r="H7" i="6" s="1"/>
  <c r="I13" i="6"/>
  <c r="I8" i="6"/>
  <c r="H8" i="6"/>
  <c r="H7" i="14" l="1"/>
  <c r="I7" i="14"/>
  <c r="H8" i="14"/>
  <c r="I8" i="14"/>
  <c r="H9" i="14"/>
  <c r="I9" i="14"/>
  <c r="H10" i="14"/>
  <c r="I10" i="14"/>
  <c r="H11" i="14"/>
  <c r="I11" i="14"/>
  <c r="I6" i="14"/>
  <c r="H6" i="14"/>
  <c r="H5" i="14"/>
  <c r="J8" i="13"/>
  <c r="J7" i="13"/>
  <c r="K7" i="13"/>
  <c r="K8" i="13"/>
  <c r="J9" i="13"/>
  <c r="K9" i="13"/>
  <c r="J10" i="13"/>
  <c r="K10" i="13"/>
  <c r="J11" i="13"/>
  <c r="K11" i="13"/>
  <c r="K6" i="13"/>
  <c r="J6" i="13"/>
  <c r="B5" i="13"/>
  <c r="H5" i="12"/>
  <c r="B5" i="12"/>
  <c r="K5" i="12"/>
  <c r="J5" i="12"/>
  <c r="J7" i="12"/>
  <c r="K7" i="12"/>
  <c r="J8" i="12"/>
  <c r="K8" i="12"/>
  <c r="J9" i="12"/>
  <c r="K9" i="12"/>
  <c r="J10" i="12"/>
  <c r="K10" i="12"/>
  <c r="J11" i="12"/>
  <c r="K11" i="12"/>
  <c r="K6" i="12"/>
  <c r="J6" i="12"/>
  <c r="B5" i="11"/>
  <c r="B11" i="11"/>
  <c r="C11" i="11"/>
  <c r="B10" i="11"/>
  <c r="C10" i="11"/>
  <c r="B7" i="10"/>
  <c r="C7" i="10"/>
  <c r="B8" i="10"/>
  <c r="C8" i="10"/>
  <c r="B9" i="10"/>
  <c r="C9" i="10"/>
  <c r="B10" i="10"/>
  <c r="C10" i="10"/>
  <c r="B11" i="10"/>
  <c r="C11" i="10"/>
  <c r="B12" i="10"/>
  <c r="C12" i="10"/>
  <c r="C6" i="10"/>
  <c r="B6" i="10"/>
  <c r="E12" i="10" l="1"/>
  <c r="D12" i="10"/>
  <c r="E27" i="9"/>
  <c r="F27" i="9"/>
  <c r="G27" i="9"/>
  <c r="D27" i="9"/>
  <c r="C6" i="8"/>
  <c r="B6" i="8"/>
  <c r="I12" i="8"/>
  <c r="H12" i="8"/>
  <c r="I11" i="8"/>
  <c r="H11" i="8"/>
  <c r="H10" i="8"/>
  <c r="I10" i="8"/>
  <c r="I9" i="8"/>
  <c r="H9" i="8"/>
  <c r="I8" i="8"/>
  <c r="H8" i="8"/>
  <c r="I7" i="8"/>
  <c r="H7" i="8"/>
  <c r="C81" i="7"/>
  <c r="B81" i="7"/>
  <c r="B80" i="7"/>
  <c r="C80" i="7"/>
  <c r="D5" i="11" l="1"/>
  <c r="E5" i="11"/>
  <c r="F5" i="11"/>
  <c r="G5" i="11"/>
  <c r="H5" i="11"/>
  <c r="I5" i="11"/>
  <c r="J5" i="11"/>
  <c r="K5" i="11"/>
  <c r="L5" i="11"/>
  <c r="M5" i="11"/>
  <c r="N5" i="11"/>
  <c r="O5" i="11"/>
  <c r="B6" i="11"/>
  <c r="B7" i="11"/>
  <c r="C7" i="11"/>
  <c r="C5" i="11" s="1"/>
  <c r="B8" i="11"/>
  <c r="C8" i="11"/>
  <c r="B9" i="11"/>
  <c r="C9" i="11"/>
  <c r="C6" i="11"/>
  <c r="H6" i="10"/>
  <c r="I6" i="10"/>
  <c r="M6" i="10"/>
  <c r="O79" i="7" l="1"/>
  <c r="C79" i="7"/>
  <c r="J18" i="64" l="1"/>
  <c r="I18" i="64"/>
  <c r="H18" i="64"/>
  <c r="G18" i="64"/>
  <c r="F18" i="64"/>
  <c r="E18" i="64"/>
  <c r="D18" i="64"/>
  <c r="C18" i="64"/>
  <c r="B18" i="64"/>
  <c r="J19" i="63"/>
  <c r="I19" i="63"/>
  <c r="H19" i="63"/>
  <c r="G19" i="63"/>
  <c r="F19" i="63"/>
  <c r="E19" i="63"/>
  <c r="D19" i="63"/>
  <c r="C19" i="63"/>
  <c r="B19" i="63"/>
  <c r="N6" i="63"/>
  <c r="M6" i="63"/>
  <c r="L6" i="63"/>
  <c r="K6" i="63"/>
  <c r="J6" i="63"/>
  <c r="I6" i="63"/>
  <c r="H6" i="63"/>
  <c r="F6" i="63"/>
  <c r="E6" i="63"/>
  <c r="D6" i="63"/>
  <c r="C6" i="63"/>
  <c r="T6" i="62"/>
  <c r="S6" i="62"/>
  <c r="Q6" i="62"/>
  <c r="P6" i="62"/>
  <c r="O6" i="62"/>
  <c r="N6" i="62"/>
  <c r="M6" i="62"/>
  <c r="L6" i="62"/>
  <c r="K6" i="62"/>
  <c r="J6" i="62"/>
  <c r="I6" i="62"/>
  <c r="H6" i="62"/>
  <c r="G6" i="62"/>
  <c r="F6" i="62"/>
  <c r="E6" i="62"/>
  <c r="D6" i="62"/>
  <c r="B6" i="62"/>
  <c r="P19" i="61"/>
  <c r="O19" i="61"/>
  <c r="N19" i="61"/>
  <c r="M19" i="61"/>
  <c r="L19" i="61"/>
  <c r="K19" i="61"/>
  <c r="J19" i="61"/>
  <c r="I19" i="61"/>
  <c r="H19" i="61"/>
  <c r="G19" i="61"/>
  <c r="F19" i="61"/>
  <c r="E19" i="61"/>
  <c r="D19" i="61"/>
  <c r="B19" i="61"/>
  <c r="R6" i="61"/>
  <c r="Q6" i="61"/>
  <c r="P6" i="61"/>
  <c r="O6" i="61"/>
  <c r="N6" i="61"/>
  <c r="M6" i="61"/>
  <c r="L6" i="61"/>
  <c r="K6" i="61"/>
  <c r="J6" i="61"/>
  <c r="I6" i="61"/>
  <c r="H6" i="61"/>
  <c r="G6" i="61"/>
  <c r="F6" i="61"/>
  <c r="E6" i="61"/>
  <c r="D6" i="61"/>
  <c r="C6" i="61"/>
  <c r="I7" i="6" l="1"/>
  <c r="C7" i="6"/>
  <c r="D7" i="6"/>
  <c r="E7" i="6"/>
  <c r="F7" i="6"/>
  <c r="G7" i="6"/>
  <c r="B7" i="6"/>
  <c r="E38" i="17" l="1"/>
  <c r="O75" i="7" l="1"/>
  <c r="D75" i="7"/>
  <c r="E75" i="7"/>
  <c r="F75" i="7"/>
  <c r="G75" i="7"/>
  <c r="H75" i="7"/>
  <c r="I75" i="7"/>
  <c r="J75" i="7"/>
  <c r="K75" i="7"/>
  <c r="L75" i="7"/>
  <c r="M75" i="7"/>
  <c r="N75" i="7"/>
  <c r="P75" i="7"/>
  <c r="Q75" i="7"/>
  <c r="C5" i="14"/>
  <c r="D5" i="14"/>
  <c r="E5" i="14"/>
  <c r="F5" i="14"/>
  <c r="G5" i="14"/>
  <c r="I5" i="14"/>
  <c r="B5" i="14"/>
  <c r="D6" i="8"/>
  <c r="E6" i="8"/>
  <c r="F6" i="8"/>
  <c r="G6" i="8"/>
  <c r="H6" i="8"/>
  <c r="I6" i="8"/>
  <c r="C5" i="12"/>
  <c r="D5" i="12"/>
  <c r="E5" i="12"/>
  <c r="F5" i="12"/>
  <c r="G5" i="12"/>
  <c r="I5" i="12"/>
  <c r="C5" i="13"/>
  <c r="D5" i="13"/>
  <c r="E5" i="13"/>
  <c r="F5" i="13"/>
  <c r="G5" i="13"/>
  <c r="H5" i="13"/>
  <c r="I5" i="13"/>
  <c r="J5" i="13"/>
  <c r="K5" i="13"/>
  <c r="D6" i="10" l="1"/>
  <c r="E6" i="10"/>
  <c r="F6" i="10"/>
  <c r="G6" i="10"/>
  <c r="J6" i="10"/>
  <c r="K6" i="10"/>
  <c r="L6" i="10"/>
  <c r="N6" i="10"/>
  <c r="O6" i="10"/>
  <c r="P6" i="10"/>
  <c r="Q6" i="10"/>
  <c r="Q5" i="14" l="1"/>
  <c r="R5" i="14"/>
  <c r="S5" i="14"/>
  <c r="T5" i="14"/>
  <c r="U5" i="14"/>
  <c r="J5" i="16" l="1"/>
  <c r="I5" i="16"/>
  <c r="H5" i="16"/>
  <c r="G5" i="16"/>
  <c r="F5" i="16"/>
  <c r="E5" i="16"/>
  <c r="D5" i="16"/>
  <c r="C5" i="16"/>
  <c r="B5" i="16"/>
  <c r="M6" i="15"/>
  <c r="L6" i="15"/>
  <c r="K6" i="15"/>
  <c r="J6" i="15"/>
  <c r="I6" i="15"/>
  <c r="H6" i="15"/>
  <c r="G6" i="15"/>
  <c r="F6" i="15"/>
  <c r="E6" i="15"/>
  <c r="D6" i="15"/>
  <c r="C6" i="15"/>
  <c r="B6" i="15"/>
  <c r="E6" i="14"/>
  <c r="D6" i="14"/>
  <c r="B79" i="7"/>
  <c r="C78" i="7"/>
  <c r="B78" i="7"/>
  <c r="C77" i="7"/>
  <c r="B77" i="7"/>
  <c r="C76" i="7"/>
  <c r="B76" i="7"/>
  <c r="B75" i="7" s="1"/>
  <c r="C75" i="7" l="1"/>
</calcChain>
</file>

<file path=xl/sharedStrings.xml><?xml version="1.0" encoding="utf-8"?>
<sst xmlns="http://schemas.openxmlformats.org/spreadsheetml/2006/main" count="3641" uniqueCount="1391">
  <si>
    <t xml:space="preserve">           </t>
  </si>
  <si>
    <t>CURRENT STATISTICS</t>
  </si>
  <si>
    <t>Table 1: SEBI Registered Market Intermediaries/Institutions</t>
  </si>
  <si>
    <t>Table 2: Company-Wise Capital Raised through Public and Rights Issues (Equity)</t>
  </si>
  <si>
    <t>Table 3: Offers closed during the month under SEBI (SAST), 2011</t>
  </si>
  <si>
    <t>Table 4: Trends in Open Offers</t>
  </si>
  <si>
    <t>Table 5A: Consolidated Resource Mobilisation through Primary Market</t>
  </si>
  <si>
    <t>Table 5 B: Capital Raised from the Primary Market through  Public and Rights Issues (Equity and Debt)</t>
  </si>
  <si>
    <t>Table 6: Resource Mobilisation by SMEs through Equity Issues</t>
  </si>
  <si>
    <t>Table 7: Industry-wise Classification of Capital Raised through Public and Rights Issues (Equity)</t>
  </si>
  <si>
    <t>Table 8: Sector-wise and Region-wise Distribution of Capital Mobilised through Public and Rights Issues (Equity)</t>
  </si>
  <si>
    <t>Table 9: Size-wise Classification of Capital Raised through Public and Rights Issues (Equity)</t>
  </si>
  <si>
    <t>Table 10: Capital Raised by Listed Companies from the Primary Market through QIPs</t>
  </si>
  <si>
    <t>Table 11: Preferential Allotments Listed at BSE and NSE</t>
  </si>
  <si>
    <t>Table 12: Private Placement of Corporate Debt Reported to BSE and NSE</t>
  </si>
  <si>
    <t>Table 13: Trends in Settled Trades in the Corporate Debt Market</t>
  </si>
  <si>
    <t>Table 14: Ratings Assigned for Long-term Corporate Debt Securities (Maturity &gt;= 1 year)</t>
  </si>
  <si>
    <t>Table 15: Review of Accepted Ratings of Corporate Debt Securities (Maturity &gt;= 1 year)</t>
  </si>
  <si>
    <t>Table 16: Distribution of Turnover on Cash Segments of Exchanges</t>
  </si>
  <si>
    <t>Table 17: Trends in Cash Segment of BSE</t>
  </si>
  <si>
    <t>Table 18: Trends in Cash Segment of NSE</t>
  </si>
  <si>
    <t>Table 19: Trends in Cash Segment of MSEI</t>
  </si>
  <si>
    <t>Table 20: City-wise Distribution of Turnover on Cash Segments</t>
  </si>
  <si>
    <t>Table 21: Category-wise Share of Turnover in Cash Segment of BSE</t>
  </si>
  <si>
    <t>Table 22: Category-wise Share of Turnover in Cash Segment of NSE</t>
  </si>
  <si>
    <t>Table 23: Category-wise Share of Turnover in Cash Segment of MSEI</t>
  </si>
  <si>
    <t>Table 24: Component Stocks: S&amp;P BSE Sensex</t>
  </si>
  <si>
    <t>Table 25: Component Stocks: Nifty 50 Index</t>
  </si>
  <si>
    <t>Table 26: Component Stock: SX 40 Index</t>
  </si>
  <si>
    <t>Table 27: Advances/Declines in Cash Segment</t>
  </si>
  <si>
    <t>Table 28: Trading Frequency in Cash Segment</t>
  </si>
  <si>
    <t>Table 29: Daily Volatility of Major Indices</t>
  </si>
  <si>
    <t>Table 30: Percentage Share of Top ‘N’ Securities/Members in Turnover of Cash Segment</t>
  </si>
  <si>
    <t>Table 31: Settlement Statistics for Cash Segment of BSE</t>
  </si>
  <si>
    <t xml:space="preserve">Table 32: Settlement Statistics for Cash Segment of NSE </t>
  </si>
  <si>
    <t xml:space="preserve">Table 33: Settlement Statistics for Cash Segment of MSEI </t>
  </si>
  <si>
    <t xml:space="preserve">Table 34: Trends in Equity Derivatives Segment at BSE (Turnover in Notional Value) </t>
  </si>
  <si>
    <t xml:space="preserve">Table 35: Trends in Equity Derivatives Segment at NSE (Turnover in Notional Value) </t>
  </si>
  <si>
    <t>Table 36: Settlement Statistics in Equity Derivatives Segment at BSE and NSE</t>
  </si>
  <si>
    <t>Table 37: Category-wise Share of Turnover &amp; Open Interest in Equity Derivative Segment of BSE</t>
  </si>
  <si>
    <t>Table 38: Category-wise Share of Turnover &amp; Open Interest in Equity Derivative Segment of NSE</t>
  </si>
  <si>
    <t>Table 39: Instrument-wise Turnover in Index Derivatives at BSE</t>
  </si>
  <si>
    <t>Table 40: Instrument-wise Turnover in Index Derivatives at NSE</t>
  </si>
  <si>
    <t>Table 41: Trends in Currency Derivatives Segment at BSE</t>
  </si>
  <si>
    <t>Table 42: Trends in Currency Derivatives Segment at NSE</t>
  </si>
  <si>
    <t>Table 43: Trends in Currency Derivatives Segment at MSEI</t>
  </si>
  <si>
    <t xml:space="preserve">Table 44: Settlement Statistics of Currency Derivatives Segment </t>
  </si>
  <si>
    <t>Table 45: Instrument-wise Turnover in Currency Futures Segment of BSE</t>
  </si>
  <si>
    <t>Table 46: Instrument-wise Turnover in Currency Derivatives Segment  of NSE</t>
  </si>
  <si>
    <t>Table 47: Instrument-wise Turnover in Currency Derivative Segment of MSEI</t>
  </si>
  <si>
    <t>Table 48: Maturity-wise Turnover in Currency Derivative Segment of BSE</t>
  </si>
  <si>
    <t>Table 49: Maturity-wise Turnover in Currency Derivative Segment of NSE</t>
  </si>
  <si>
    <t xml:space="preserve">Table 50: Maturity-wise Turnover in Currency Derivative Segment of MSEI </t>
  </si>
  <si>
    <t>Table 51: Trading Statistics of Interest Rate Futures at BSE, NSE and MSEI</t>
  </si>
  <si>
    <t>Table 52: Settlement Statistics in Interest Rate Futures at BSE, NSE and MSEI</t>
  </si>
  <si>
    <t>Table 53: Trends in Foreign Portfolio Investment</t>
  </si>
  <si>
    <t>Table 54: Notional Value of Offshore Derivative Instruments (ODIs) Vs Assets Under Custody (AUC) of FPIs</t>
  </si>
  <si>
    <t>Table 55: Assets under the Custody of Custodians</t>
  </si>
  <si>
    <t>Table 56: Cumulative Sectoral  Investment of Foreign Venture Capital Investors (FVCIs)</t>
  </si>
  <si>
    <t xml:space="preserve">Table 57: Trends in Resource Mobilization by Mutual Funds </t>
  </si>
  <si>
    <t>Table 58: Scheme-wise Statistics of Mutual Funds</t>
  </si>
  <si>
    <t>Table 59: Trends in Transactions on Stock Exchanges by Mutual Funds</t>
  </si>
  <si>
    <t>Table 60: Assets Managed by Portfolio Managers</t>
  </si>
  <si>
    <t>Table 61: Progress Report of NSDL &amp; CDSl as on end of Month (Listed Companies)</t>
  </si>
  <si>
    <t>Table 62: Progress of Dematerialisation at NSDL and CDSL (Listed and Unlisted Companies)</t>
  </si>
  <si>
    <t>Table 63: Depository Statistics</t>
  </si>
  <si>
    <t>Table 64: Number of Commodities Permitted and traded at Exchanges</t>
  </si>
  <si>
    <t>Table 65: Trends in Commodity Indices</t>
  </si>
  <si>
    <t>Table 66: Trends in Commodity Derivatives at MCX</t>
  </si>
  <si>
    <t>Table 67: Trends in Commodity Derivatives at NCDEX</t>
  </si>
  <si>
    <t>Table 68: Trends in  Commodity Derivatives at BSE</t>
  </si>
  <si>
    <t>Table 69: Trends in Commodity Derivatives at NSE</t>
  </si>
  <si>
    <t>Table 70: Participant-wise percentage share of turnover in Commodity Futures</t>
  </si>
  <si>
    <t>Table 71: Commodity-wise Trading Volume and Turnover at MCX</t>
  </si>
  <si>
    <t>Table 72: Commodity-wise Trading Volume and Turnover at NCDEX</t>
  </si>
  <si>
    <t>Table 73: Commodity-wise Trading Volume and Turnover at ICEX, NSE and BSE</t>
  </si>
  <si>
    <t>Table 74: Macro Economic Indicators</t>
  </si>
  <si>
    <t xml:space="preserve">Market Intermediaries </t>
  </si>
  <si>
    <t>2022-23</t>
  </si>
  <si>
    <t>2023-24$</t>
  </si>
  <si>
    <t>Stock Exchanges (Cash Segment)</t>
  </si>
  <si>
    <t>Stock Exchanges (Equity Derivatives Segment)</t>
  </si>
  <si>
    <t>Stock Exchanges (Currency Derivatives Segment)</t>
  </si>
  <si>
    <t>Stock Exchanges (Commodity Derivatives Segment)</t>
  </si>
  <si>
    <t>Brokers (Cash Segment)</t>
  </si>
  <si>
    <t>BSE</t>
  </si>
  <si>
    <t>NSE</t>
  </si>
  <si>
    <t>MSEI</t>
  </si>
  <si>
    <t>Brokers (Equity Derivatives Segment)</t>
  </si>
  <si>
    <t>Brokers (Currency Derivatives Segment)</t>
  </si>
  <si>
    <t>Brokers (Debt Segment)</t>
  </si>
  <si>
    <t>Brokers (Commodity Derivatives Segment)</t>
  </si>
  <si>
    <t>MCX</t>
  </si>
  <si>
    <t>NCDEX</t>
  </si>
  <si>
    <t>ICEX</t>
  </si>
  <si>
    <t>Corporate  Brokers(Cash Segment)</t>
  </si>
  <si>
    <t>Foreign Portfolio Investors (FPIs)</t>
  </si>
  <si>
    <t>Custodians</t>
  </si>
  <si>
    <t>Designated Depositories Participants (DDPs)</t>
  </si>
  <si>
    <t>Depositories</t>
  </si>
  <si>
    <t>Depository Participants</t>
  </si>
  <si>
    <t>NSDL</t>
  </si>
  <si>
    <t>CDSL</t>
  </si>
  <si>
    <t>Merchant Bankers</t>
  </si>
  <si>
    <t>Bankers to an Issue</t>
  </si>
  <si>
    <t>Debenture Trustees</t>
  </si>
  <si>
    <t>Credit Rating Agencies</t>
  </si>
  <si>
    <t>KYC Registration Agencies (KRA)</t>
  </si>
  <si>
    <t>Registrars to an Issue &amp; Share Transfer Agents</t>
  </si>
  <si>
    <t>Venture Capital Funds</t>
  </si>
  <si>
    <t>Foreign Venture Capital Investors</t>
  </si>
  <si>
    <t>Alternative Investment Funds</t>
  </si>
  <si>
    <t>Portfolio Managers</t>
  </si>
  <si>
    <t>Mutual Funds</t>
  </si>
  <si>
    <t>Investment Advisors</t>
  </si>
  <si>
    <t>Research Analysts</t>
  </si>
  <si>
    <t>Infrastructure Investment Trusts (InvITs)</t>
  </si>
  <si>
    <t>Real Estate Investment Trusts (REITs)</t>
  </si>
  <si>
    <t>Collective Investment Schemes</t>
  </si>
  <si>
    <t>Approved Intermediaries (Stock Lending Schemes)</t>
  </si>
  <si>
    <t>STP (Centralised Hub)</t>
  </si>
  <si>
    <t>STP Service Providers</t>
  </si>
  <si>
    <t>Notes:</t>
  </si>
  <si>
    <t>Source: SEBI, NSDL, CDSL.</t>
  </si>
  <si>
    <t>Sl.No.</t>
  </si>
  <si>
    <t>Name of the Issuer/Company</t>
  </si>
  <si>
    <t>Date of Listing</t>
  </si>
  <si>
    <t>Type of Issue</t>
  </si>
  <si>
    <t>Number of Shares issued</t>
  </si>
  <si>
    <t>Face Value (₹ )</t>
  </si>
  <si>
    <t>Premium Value (₹ )</t>
  </si>
  <si>
    <t>Issue Price (₹ )</t>
  </si>
  <si>
    <t>Amount raised (in crores)</t>
  </si>
  <si>
    <t>Oversubscribed (no. of times)</t>
  </si>
  <si>
    <t>Allocation in Net offer to public &amp; Others (No. of shares)</t>
  </si>
  <si>
    <t>Net offer to public*</t>
  </si>
  <si>
    <t>Fresh</t>
  </si>
  <si>
    <t>OFS</t>
  </si>
  <si>
    <t>Total</t>
  </si>
  <si>
    <t>QIB</t>
  </si>
  <si>
    <t>NII</t>
  </si>
  <si>
    <t>RII</t>
  </si>
  <si>
    <t>Others, if any (Market Maker &amp; Reservation)</t>
  </si>
  <si>
    <t>IPO</t>
  </si>
  <si>
    <t>Rights</t>
  </si>
  <si>
    <t>*Shares issued by the Company are partly paid up but the information is provided considering the same as fully paid up.</t>
  </si>
  <si>
    <t>Net offer to Public = QIB (Including anchor) + RII + NII (Excluding Employee Reservation +Shareholder Reservation + Market maker)</t>
  </si>
  <si>
    <t>Sl.No</t>
  </si>
  <si>
    <t>Target Company</t>
  </si>
  <si>
    <t>Acquirers/PACs</t>
  </si>
  <si>
    <t>Public Announcement Date</t>
  </si>
  <si>
    <t>Offer Opening Date</t>
  </si>
  <si>
    <t>Offer Closing Date</t>
  </si>
  <si>
    <t>Offer Size</t>
  </si>
  <si>
    <t>Offer
 Price 
(₹ ) per share</t>
  </si>
  <si>
    <t>Offer Size (₹  crore)</t>
  </si>
  <si>
    <t>No. of 
Shares</t>
  </si>
  <si>
    <t>Percent of Equity 
Capital</t>
  </si>
  <si>
    <t>Table 4: Trends in Closed Offers under SEBI (Substantial Acquisition of Shares and Takeover) Regulations, 2011</t>
  </si>
  <si>
    <t>Year / Month</t>
  </si>
  <si>
    <t>Open Offers</t>
  </si>
  <si>
    <t>Objectives</t>
  </si>
  <si>
    <t>Change in Control 
of Management</t>
  </si>
  <si>
    <t>Consolidation of Holdings</t>
  </si>
  <si>
    <t>Substantial Acquisition</t>
  </si>
  <si>
    <t>No. of Offers</t>
  </si>
  <si>
    <t>Amount (₹  crore)</t>
  </si>
  <si>
    <t>Amount (₹ crore)</t>
  </si>
  <si>
    <t>Apr-23</t>
  </si>
  <si>
    <t>May-23</t>
  </si>
  <si>
    <t>June-23</t>
  </si>
  <si>
    <t>July-23</t>
  </si>
  <si>
    <t>*In instances where offers have more than one objective, the issue is classified only under one of the same.</t>
  </si>
  <si>
    <t>Data is compiled based on offer closing date</t>
  </si>
  <si>
    <t>$ indicates upto July 31, 2023</t>
  </si>
  <si>
    <t>Source: SEBI.</t>
  </si>
  <si>
    <t>Table 5 A: Consolidated Resource Mobilisation through Primary markets</t>
  </si>
  <si>
    <t>Modes of Fund Raising</t>
  </si>
  <si>
    <t>Financial Sector</t>
  </si>
  <si>
    <t>Non-Financial Sector</t>
  </si>
  <si>
    <t>No. of Issues</t>
  </si>
  <si>
    <t>Amount
(Rs.crore)</t>
  </si>
  <si>
    <t>Equity Issues</t>
  </si>
  <si>
    <t># Data includes Private and Public Listing</t>
  </si>
  <si>
    <t>** includes funds raised through public issue, private placement, preferential issue, institutional placement, rights issue</t>
  </si>
  <si>
    <t>Notes: 1. Data includes BSE SME Start-up.</t>
  </si>
  <si>
    <t xml:space="preserve"> 2. IPOs are classified based on listing date and public debt issues on the basis of closing date of the issue.</t>
  </si>
  <si>
    <t xml:space="preserve">3. The data in Table 5 A is being segregated into Financial and Non Financial Sector from the current month onwards. </t>
  </si>
  <si>
    <t xml:space="preserve">Table 5B: Capital Raised from the Primary Market through  Public and Rights Issues </t>
  </si>
  <si>
    <t>Total
(Equity+Debt)</t>
  </si>
  <si>
    <t>Category-wise (Equity)</t>
  </si>
  <si>
    <t>Issue-Type (Equity)</t>
  </si>
  <si>
    <t>Instrument-Wise (Equity and Debt)</t>
  </si>
  <si>
    <t>Public</t>
  </si>
  <si>
    <t>Listed</t>
  </si>
  <si>
    <t>IPOs</t>
  </si>
  <si>
    <t>Equities</t>
  </si>
  <si>
    <t>Debt</t>
  </si>
  <si>
    <t>At Par</t>
  </si>
  <si>
    <t>At Premium</t>
  </si>
  <si>
    <t>No. of issues</t>
  </si>
  <si>
    <t>Amount 
( ₹   crore)</t>
  </si>
  <si>
    <t xml:space="preserve">Notes: 1. Amount for public debt issue for last two months is provisional and may get updated 
</t>
  </si>
  <si>
    <t>3. Equity data on IPO issues are categorised based on the listing date .</t>
  </si>
  <si>
    <t>4. Debt issues are classified based on closing date of the issue</t>
  </si>
  <si>
    <t>Table 6:  Resource Moblisiation by SMEs through Equity Issues</t>
  </si>
  <si>
    <t>Year/ Month</t>
  </si>
  <si>
    <t>New Issues listed at SME Platform</t>
  </si>
  <si>
    <t>FPOs by SMEs</t>
  </si>
  <si>
    <t>SME IPOs</t>
  </si>
  <si>
    <t>IPOs of Start-ups</t>
  </si>
  <si>
    <t>Amount 
( ₹ crore)</t>
  </si>
  <si>
    <t>Notes - From April 2020 onwards, data on IPO issues are categorised based on the listing date.</t>
  </si>
  <si>
    <t>Source: SEBI</t>
  </si>
  <si>
    <t>Table 7:  Industry-wise Classification of Capital Raised through Public and Rights Issues (Equity)</t>
  </si>
  <si>
    <t>Industry</t>
  </si>
  <si>
    <t>Airlines</t>
  </si>
  <si>
    <t>Automobiles</t>
  </si>
  <si>
    <t>Banks/Fis</t>
  </si>
  <si>
    <t>Cement/ Constructions</t>
  </si>
  <si>
    <t>Chemical</t>
  </si>
  <si>
    <t>Consumer Services</t>
  </si>
  <si>
    <t>Electronic Equipments/ Products</t>
  </si>
  <si>
    <t>Engineering</t>
  </si>
  <si>
    <t>Entertainment</t>
  </si>
  <si>
    <t>Finance</t>
  </si>
  <si>
    <t>Food processing</t>
  </si>
  <si>
    <t>Healthcare</t>
  </si>
  <si>
    <t>Info Tech</t>
  </si>
  <si>
    <t>Misc</t>
  </si>
  <si>
    <t>Roads &amp; Highways</t>
  </si>
  <si>
    <t>Telecom</t>
  </si>
  <si>
    <t>Textile</t>
  </si>
  <si>
    <t>Plastic</t>
  </si>
  <si>
    <t>Power</t>
  </si>
  <si>
    <t>Printing</t>
  </si>
  <si>
    <t>Oil &amp; Natural Gas</t>
  </si>
  <si>
    <t>Insurance</t>
  </si>
  <si>
    <t>Notes - From April 2020 onwards, data on IPO issues are categorised based on the listing date .</t>
  </si>
  <si>
    <t>Sector-wise</t>
  </si>
  <si>
    <t>Region-wise</t>
  </si>
  <si>
    <t>Private</t>
  </si>
  <si>
    <t>Northern</t>
  </si>
  <si>
    <t>Eastern</t>
  </si>
  <si>
    <t>Western</t>
  </si>
  <si>
    <t>Southern</t>
  </si>
  <si>
    <t>Central</t>
  </si>
  <si>
    <t>2022-23$</t>
  </si>
  <si>
    <t>&lt; 5 crore</t>
  </si>
  <si>
    <t>≥ 5crore - &lt; 10crore</t>
  </si>
  <si>
    <t xml:space="preserve">  ≥ 10 crore - &lt; 50 crore</t>
  </si>
  <si>
    <t xml:space="preserve">  ≥ 50 crore - &lt; 100 crore</t>
  </si>
  <si>
    <t xml:space="preserve">  ≥ 100 crore -&lt;500 crore</t>
  </si>
  <si>
    <t>&gt;=₹500 crore</t>
  </si>
  <si>
    <t>Only BSE</t>
  </si>
  <si>
    <t>Only NSE</t>
  </si>
  <si>
    <t>Only MSEI</t>
  </si>
  <si>
    <t>Both NSE and BSE</t>
  </si>
  <si>
    <t xml:space="preserve">Notes: 1. The above data includes both "no. of issues" and "Amount" raised on conversion of convertible securities issued on QIP basis. 
</t>
  </si>
  <si>
    <t>Source: BSE, NSE and MSEI.</t>
  </si>
  <si>
    <t>Year/Month</t>
  </si>
  <si>
    <t>Common#</t>
  </si>
  <si>
    <t>#Listed at any two or three exchanges.</t>
  </si>
  <si>
    <t>Source: BSE and NSE</t>
  </si>
  <si>
    <t>Table 14: Ratings Assigned for Long-term Corporate Debt Securities (Maturity ≥ 1 year)</t>
  </si>
  <si>
    <t>Grade</t>
  </si>
  <si>
    <t>Investment Grade</t>
  </si>
  <si>
    <t>Non-Investment Grade</t>
  </si>
  <si>
    <t>Highest Safety (AAA)</t>
  </si>
  <si>
    <t>High Safety (AA)</t>
  </si>
  <si>
    <t>Adequate Safety (A)</t>
  </si>
  <si>
    <t>Moderate Safety (BBB)</t>
  </si>
  <si>
    <t>Period</t>
  </si>
  <si>
    <t>Jun-23</t>
  </si>
  <si>
    <t>Jul-23</t>
  </si>
  <si>
    <t>This data is provisonal</t>
  </si>
  <si>
    <t>Source: Credit Rating Agencies.</t>
  </si>
  <si>
    <t>Table 15: Review of Accepted Ratings of Corporate Debt Securities (Maturity ≥ 1 year)</t>
  </si>
  <si>
    <t>Upgraded</t>
  </si>
  <si>
    <t>Downgraded</t>
  </si>
  <si>
    <t>Reaffirmed</t>
  </si>
  <si>
    <t>Rating Watch</t>
  </si>
  <si>
    <t>Withdrawn/ Suspended</t>
  </si>
  <si>
    <t>$ indicates  upto July 31, 2023</t>
  </si>
  <si>
    <t>Table 74:  Macro Economic Indicators</t>
  </si>
  <si>
    <t xml:space="preserve">IV.  Monetary and Banking Indicators                  </t>
  </si>
  <si>
    <t>Cash Reserve Ratio (per cent)</t>
  </si>
  <si>
    <t>Repo Rate (per cent)</t>
  </si>
  <si>
    <t>Money Supply (M3)  (₹ billion)</t>
  </si>
  <si>
    <t>Aggregate Deposit (₹ billion)</t>
  </si>
  <si>
    <t>Bank Credit (₹ billion)</t>
  </si>
  <si>
    <t xml:space="preserve">V. Interest Rate                        </t>
  </si>
  <si>
    <t>Call Money Rate (Weighted Average)</t>
  </si>
  <si>
    <t>91-Day-Treasury Bill (Primary Yield)</t>
  </si>
  <si>
    <t>Base rate (per cent)</t>
  </si>
  <si>
    <t>8.75/10.10</t>
  </si>
  <si>
    <t>8.85/10.10</t>
  </si>
  <si>
    <t xml:space="preserve">Term Deposit Rate &gt; 1 year </t>
  </si>
  <si>
    <t>6.00/7.25</t>
  </si>
  <si>
    <t>VI. Capital Market Indicators (₹crore)</t>
  </si>
  <si>
    <t xml:space="preserve">Equity Cash Turnover (BSE+NSE) </t>
  </si>
  <si>
    <t xml:space="preserve">Market Cap-BSE </t>
  </si>
  <si>
    <t xml:space="preserve">Market Cap-NSE </t>
  </si>
  <si>
    <t xml:space="preserve">Net FPI Investment in Equity </t>
  </si>
  <si>
    <t>VII. Exchange Rate and Reserves</t>
  </si>
  <si>
    <t>Forex Reserves (USD million)</t>
  </si>
  <si>
    <t>Re/ Dollar</t>
  </si>
  <si>
    <t>Re/Euro</t>
  </si>
  <si>
    <t>Forward Premia of USD  6-month</t>
  </si>
  <si>
    <t>VIII.  Public Borrowing and Inflation Rate (Y-o-Y)</t>
  </si>
  <si>
    <t>Central Govt. Market Borrowing-Gross (₹ billion)</t>
  </si>
  <si>
    <t>Wholesale Price Index (2011-12=100) Rate (in per cent) (Y-o-Y)</t>
  </si>
  <si>
    <t>Consumer Price Index (2012 =100) Rate (in per cent) (Y-o-Y)</t>
  </si>
  <si>
    <t>IX.  Index of Industrial Production (Base year 2011-12 = 100)</t>
  </si>
  <si>
    <t>General</t>
  </si>
  <si>
    <t>NA</t>
  </si>
  <si>
    <t>Mining</t>
  </si>
  <si>
    <t>Manufacturing</t>
  </si>
  <si>
    <t>Electricity</t>
  </si>
  <si>
    <t>X. External Sector Indicators (USD billion)</t>
  </si>
  <si>
    <t xml:space="preserve">Exports </t>
  </si>
  <si>
    <t>Imports</t>
  </si>
  <si>
    <t>Trade Balance</t>
  </si>
  <si>
    <t xml:space="preserve">Notes: </t>
  </si>
  <si>
    <t>^ cumulative figure value of the respective months.</t>
  </si>
  <si>
    <t>Data for CPI, WPI, IIP and External sector have been compiled based on available information.</t>
  </si>
  <si>
    <t>No. of Trades</t>
  </si>
  <si>
    <t>Value (₹ crore)</t>
  </si>
  <si>
    <t>-</t>
  </si>
  <si>
    <t>This table has been revised to include only settled trades (OTC+RFQ trades) through exchange platform.</t>
  </si>
  <si>
    <r>
      <t>Table 16: Distribution of Turnover on Cash Segments of Stock Exchanges (</t>
    </r>
    <r>
      <rPr>
        <b/>
        <sz val="11"/>
        <color indexed="8"/>
        <rFont val="Rupee Foradian"/>
        <family val="2"/>
      </rPr>
      <t>`</t>
    </r>
    <r>
      <rPr>
        <b/>
        <sz val="11"/>
        <color indexed="8"/>
        <rFont val="Garamond"/>
        <family val="1"/>
      </rPr>
      <t>crore)</t>
    </r>
  </si>
  <si>
    <t>Stock Exchanges</t>
  </si>
  <si>
    <t>Includes exchange traded turnnover in corporate bonds</t>
  </si>
  <si>
    <t xml:space="preserve">Table 17: Trends in Cash Segment of BSE </t>
  </si>
  <si>
    <t xml:space="preserve">No. of Companies Listed </t>
  </si>
  <si>
    <t>No. of Companies Permitted</t>
  </si>
  <si>
    <t xml:space="preserve">No. of Companies Traded </t>
  </si>
  <si>
    <t>No. of Trading Days</t>
  </si>
  <si>
    <t>No. of Trades (Lakh)</t>
  </si>
  <si>
    <t>Traded Quantity (Lakh)</t>
  </si>
  <si>
    <r>
      <t>Turnover (</t>
    </r>
    <r>
      <rPr>
        <b/>
        <sz val="11"/>
        <color indexed="8"/>
        <rFont val="Rupee Foradian"/>
        <family val="2"/>
      </rPr>
      <t xml:space="preserve">` </t>
    </r>
    <r>
      <rPr>
        <b/>
        <sz val="11"/>
        <color indexed="8"/>
        <rFont val="Garamond"/>
        <family val="1"/>
      </rPr>
      <t>crore)</t>
    </r>
  </si>
  <si>
    <r>
      <t>Average Daily Turnover (</t>
    </r>
    <r>
      <rPr>
        <b/>
        <sz val="11"/>
        <color indexed="8"/>
        <rFont val="Rupee Foradian"/>
        <family val="2"/>
      </rPr>
      <t>`</t>
    </r>
    <r>
      <rPr>
        <b/>
        <sz val="11"/>
        <color indexed="8"/>
        <rFont val="Garamond"/>
        <family val="1"/>
      </rPr>
      <t xml:space="preserve"> crore)</t>
    </r>
  </si>
  <si>
    <r>
      <t>Average Trade Size (</t>
    </r>
    <r>
      <rPr>
        <b/>
        <sz val="11"/>
        <color indexed="8"/>
        <rFont val="Rupee Foradian"/>
        <family val="2"/>
      </rPr>
      <t>`</t>
    </r>
    <r>
      <rPr>
        <b/>
        <sz val="11"/>
        <color indexed="8"/>
        <rFont val="Garamond"/>
        <family val="1"/>
      </rPr>
      <t>)</t>
    </r>
  </si>
  <si>
    <t>Demat Securities Traded (Lakh)</t>
  </si>
  <si>
    <r>
      <t>Demat Turnover (</t>
    </r>
    <r>
      <rPr>
        <b/>
        <sz val="11"/>
        <color indexed="8"/>
        <rFont val="Rupee Foradian"/>
        <family val="2"/>
      </rPr>
      <t xml:space="preserve">` </t>
    </r>
    <r>
      <rPr>
        <b/>
        <sz val="11"/>
        <color indexed="8"/>
        <rFont val="Garamond"/>
        <family val="1"/>
      </rPr>
      <t>crore)</t>
    </r>
  </si>
  <si>
    <r>
      <t>Market  Capitalisation (</t>
    </r>
    <r>
      <rPr>
        <b/>
        <sz val="11"/>
        <color indexed="8"/>
        <rFont val="Rupee Foradian"/>
        <family val="2"/>
      </rPr>
      <t>`</t>
    </r>
    <r>
      <rPr>
        <b/>
        <sz val="11"/>
        <color indexed="8"/>
        <rFont val="Garamond"/>
        <family val="1"/>
      </rPr>
      <t xml:space="preserve"> crore) </t>
    </r>
  </si>
  <si>
    <t xml:space="preserve">S&amp;P BSE Sensex </t>
  </si>
  <si>
    <t>High</t>
  </si>
  <si>
    <t>Low</t>
  </si>
  <si>
    <t>Close</t>
  </si>
  <si>
    <t>Note : No. of Companies Listed with BSE includes count of both active and suspended companies.</t>
  </si>
  <si>
    <t>No.of trades and turnover details inclusive of exchange traded corporate bonds</t>
  </si>
  <si>
    <t>Source: BSE</t>
  </si>
  <si>
    <t xml:space="preserve">Table 18: Trends in Cash Segment of NSE </t>
  </si>
  <si>
    <t>No. of companies Traded#</t>
  </si>
  <si>
    <r>
      <t>Turnover (</t>
    </r>
    <r>
      <rPr>
        <b/>
        <sz val="11"/>
        <color indexed="8"/>
        <rFont val="Rupee Foradian"/>
        <family val="2"/>
      </rPr>
      <t>`</t>
    </r>
    <r>
      <rPr>
        <b/>
        <sz val="11"/>
        <color indexed="8"/>
        <rFont val="Garamond"/>
        <family val="1"/>
      </rPr>
      <t xml:space="preserve"> crore)</t>
    </r>
  </si>
  <si>
    <r>
      <t>Demat Turnover (</t>
    </r>
    <r>
      <rPr>
        <b/>
        <sz val="11"/>
        <color indexed="8"/>
        <rFont val="Rupee Foradian"/>
        <family val="2"/>
      </rPr>
      <t>`</t>
    </r>
    <r>
      <rPr>
        <b/>
        <sz val="11"/>
        <color indexed="8"/>
        <rFont val="Garamond"/>
        <family val="1"/>
      </rPr>
      <t xml:space="preserve"> crore)</t>
    </r>
  </si>
  <si>
    <t xml:space="preserve">Nifty 50 Index </t>
  </si>
  <si>
    <t>Turnover Data compiled for all markets except auction market</t>
  </si>
  <si>
    <t>#Data for No. of companies traded includes Government securities, Corporate bonds, REITs, InvITs, NSE listed companies as well as “Permitted to Trade” companies but excludes ETFs &amp; Mutual Funds</t>
  </si>
  <si>
    <t>Source: NSE</t>
  </si>
  <si>
    <t>No. of Companies Permitted #</t>
  </si>
  <si>
    <t>No. of Companies Traded</t>
  </si>
  <si>
    <t>Turnover (₹ crore)</t>
  </si>
  <si>
    <t>Average Daily Turnover (₹ crore)</t>
  </si>
  <si>
    <t>Demat Turnover (₹ crore)</t>
  </si>
  <si>
    <t xml:space="preserve">Market  Capitalisation (₹ crore) </t>
  </si>
  <si>
    <t xml:space="preserve">SX 40 Index </t>
  </si>
  <si>
    <t>Note: Data of the Market Capitalisation is provided for all listed as well as permitted companies</t>
  </si>
  <si>
    <t># Details of no. of companies in "permitted to trade" category which are active.</t>
  </si>
  <si>
    <t>Source: MSEI</t>
  </si>
  <si>
    <t>Table 20: City-wise Distribution of Turnover on Cash Segments of BSE and NSE</t>
  </si>
  <si>
    <t>(Percentage share in Turnover)</t>
  </si>
  <si>
    <t>S.No</t>
  </si>
  <si>
    <t>City</t>
  </si>
  <si>
    <r>
      <t>MSEI</t>
    </r>
    <r>
      <rPr>
        <sz val="11"/>
        <color indexed="8"/>
        <rFont val="Garamond"/>
        <family val="1"/>
      </rPr>
      <t>*</t>
    </r>
  </si>
  <si>
    <t>Ahmedabad</t>
  </si>
  <si>
    <t>Bengaluru</t>
  </si>
  <si>
    <t>Vadodara</t>
  </si>
  <si>
    <t>Bhubneshwar</t>
  </si>
  <si>
    <t>Chennai</t>
  </si>
  <si>
    <t>Ernakulam</t>
  </si>
  <si>
    <t>Coimbatore</t>
  </si>
  <si>
    <t>New Delhi</t>
  </si>
  <si>
    <t>Guwahati</t>
  </si>
  <si>
    <t>Hyderabad</t>
  </si>
  <si>
    <t>Indore</t>
  </si>
  <si>
    <t>Jaipur</t>
  </si>
  <si>
    <t>Kanpur</t>
  </si>
  <si>
    <t>Kolkata</t>
  </si>
  <si>
    <t>Ludhiana</t>
  </si>
  <si>
    <t>Mangalore</t>
  </si>
  <si>
    <t>Mumbai</t>
  </si>
  <si>
    <t>Patna</t>
  </si>
  <si>
    <t>Pune</t>
  </si>
  <si>
    <t>Rajkot</t>
  </si>
  <si>
    <t>Others</t>
  </si>
  <si>
    <t>*The city-wise distribution of turnover is based on the cities uploaded in the UCC database of the Exchange for clientele trades and members registered office city for proprietary trades.</t>
  </si>
  <si>
    <t>Percentage Share in Turnover</t>
  </si>
  <si>
    <t>Proprietary</t>
  </si>
  <si>
    <t>FPIs</t>
  </si>
  <si>
    <t>Banks</t>
  </si>
  <si>
    <t>Source: BSE.</t>
  </si>
  <si>
    <t>Year /Month</t>
  </si>
  <si>
    <t>Source: NSE.</t>
  </si>
  <si>
    <t>Source: MSEI.</t>
  </si>
  <si>
    <t>Name of Security</t>
  </si>
  <si>
    <t>Issued
Capital 
(₹ crore)</t>
  </si>
  <si>
    <t>Free Float
Market
Capitalisation
(₹ crore)</t>
  </si>
  <si>
    <t>Weightage (Percent)</t>
  </si>
  <si>
    <t>Beta</t>
  </si>
  <si>
    <t>R 2</t>
  </si>
  <si>
    <t>Daily
Volatility
(Percent)</t>
  </si>
  <si>
    <t>Monthly
Return
(Percent)</t>
  </si>
  <si>
    <t>Impact
Cost
(Percent)</t>
  </si>
  <si>
    <t xml:space="preserve">BAJFINANCE  </t>
  </si>
  <si>
    <t xml:space="preserve">STATE BANK  </t>
  </si>
  <si>
    <t xml:space="preserve">TITAN       </t>
  </si>
  <si>
    <t xml:space="preserve">HDFC BANK   </t>
  </si>
  <si>
    <t xml:space="preserve">INFOSYS LTD </t>
  </si>
  <si>
    <t>KOTAK MAH.BK</t>
  </si>
  <si>
    <t xml:space="preserve">RELIANCE    </t>
  </si>
  <si>
    <t xml:space="preserve">TATA STEEL  </t>
  </si>
  <si>
    <t>LARSEN &amp; TOU</t>
  </si>
  <si>
    <t xml:space="preserve">MAH &amp; MAH   </t>
  </si>
  <si>
    <t xml:space="preserve">TATA MOTORS </t>
  </si>
  <si>
    <t xml:space="preserve">HIND UNI LT </t>
  </si>
  <si>
    <t xml:space="preserve">NESTLE (I)  </t>
  </si>
  <si>
    <t>ASIAN PAINTS</t>
  </si>
  <si>
    <t xml:space="preserve">ITC LTD.    </t>
  </si>
  <si>
    <t xml:space="preserve">WIPRO LTD.  </t>
  </si>
  <si>
    <t xml:space="preserve">SUN PHARMA. </t>
  </si>
  <si>
    <t xml:space="preserve">ICICI BANK  </t>
  </si>
  <si>
    <t>INDUSIND BNK</t>
  </si>
  <si>
    <t xml:space="preserve">AXIS BANK   </t>
  </si>
  <si>
    <t xml:space="preserve">HCL TECHNO  </t>
  </si>
  <si>
    <t xml:space="preserve">BHARTI ARTL </t>
  </si>
  <si>
    <t xml:space="preserve">MARUTISUZUK </t>
  </si>
  <si>
    <t>ULTRATECH CM</t>
  </si>
  <si>
    <t xml:space="preserve">TCS LTD.    </t>
  </si>
  <si>
    <t xml:space="preserve">NTPC LTD    </t>
  </si>
  <si>
    <t xml:space="preserve">TECH MAH    </t>
  </si>
  <si>
    <t xml:space="preserve">POWER GRID  </t>
  </si>
  <si>
    <t xml:space="preserve">BAJAJ FINSE </t>
  </si>
  <si>
    <t xml:space="preserve"> 1. Beta &amp; R2 are calculated for the trailing 12 months .Beta measures the  degree to which any portfolio of stocks is affected as compared to the effect on the market as a whole.</t>
  </si>
  <si>
    <t>2. The coefficient of determination (R2) measures the strength of relationship between two variables the return on  a security versus that of the market.</t>
  </si>
  <si>
    <t>3. Volatility is the standard deviation of the daily returns for the trailing 12 months.</t>
  </si>
  <si>
    <t>4. Impact cost is calculated as the difference between actual buy price and ideal buy price, divided by ideal buy price, multiplied by 100. Hence ideal price is calculated as (best buy + best sell)/2.</t>
  </si>
  <si>
    <t>5. The above is calculated for a month for the portfolio size of Rs. 5 lakh.  It is calculated for the current month.</t>
  </si>
  <si>
    <t>Sl. No</t>
  </si>
  <si>
    <t>Adani Enterprises Ltd.</t>
  </si>
  <si>
    <t>Adani Ports and Special Economic Zone Ltd.</t>
  </si>
  <si>
    <t>Apollo Hospitals Enterprise Ltd.</t>
  </si>
  <si>
    <t>Asian Paints Ltd.</t>
  </si>
  <si>
    <t>Axis Bank Ltd.</t>
  </si>
  <si>
    <t>Bajaj Auto Ltd.</t>
  </si>
  <si>
    <t>Bajaj Finance Ltd.</t>
  </si>
  <si>
    <t>Bajaj Finserv Ltd.</t>
  </si>
  <si>
    <t>Bharat Petroleum Corporation Ltd.</t>
  </si>
  <si>
    <t>Bharti Airtel Ltd.</t>
  </si>
  <si>
    <t>Britannia Industries Ltd.</t>
  </si>
  <si>
    <t>Cipla Ltd.</t>
  </si>
  <si>
    <t>Coal India Ltd.</t>
  </si>
  <si>
    <t>Divi's Laboratories Ltd.</t>
  </si>
  <si>
    <t>Dr. Reddy's Laboratories Ltd.</t>
  </si>
  <si>
    <t>Eicher Motors Ltd.</t>
  </si>
  <si>
    <t>Grasim Industries Ltd.</t>
  </si>
  <si>
    <t>HCL Technologies Ltd.</t>
  </si>
  <si>
    <t>HDFC Bank Ltd.</t>
  </si>
  <si>
    <t>HDFC Life Insurance Company Ltd.</t>
  </si>
  <si>
    <t>Hero MotoCorp Ltd.</t>
  </si>
  <si>
    <t>Hindalco Industries Ltd.</t>
  </si>
  <si>
    <t>Hindustan Unilever Ltd.</t>
  </si>
  <si>
    <t>ICICI Bank Ltd.</t>
  </si>
  <si>
    <t>ITC Ltd.</t>
  </si>
  <si>
    <t>IndusInd Bank Ltd.</t>
  </si>
  <si>
    <t>Infosys Ltd.</t>
  </si>
  <si>
    <t>JSW Steel Ltd.</t>
  </si>
  <si>
    <t>Kotak Mahindra Bank Ltd.</t>
  </si>
  <si>
    <t>LTIMindtree Ltd.</t>
  </si>
  <si>
    <t>Larsen &amp; Toubro Ltd.</t>
  </si>
  <si>
    <t>Mahindra &amp; Mahindra Ltd.</t>
  </si>
  <si>
    <t>Maruti Suzuki India Ltd.</t>
  </si>
  <si>
    <t>NTPC Ltd.</t>
  </si>
  <si>
    <t>Nestle India Ltd.</t>
  </si>
  <si>
    <t>Oil &amp; Natural Gas Corporation Ltd.</t>
  </si>
  <si>
    <t>Power Grid Corporation of India Ltd.</t>
  </si>
  <si>
    <t>Reliance Industries Ltd.</t>
  </si>
  <si>
    <t>SBI Life Insurance Company Ltd.</t>
  </si>
  <si>
    <t>State Bank of India</t>
  </si>
  <si>
    <t>Sun Pharmaceutical Industries Ltd.</t>
  </si>
  <si>
    <t>Tata Consultancy Services Ltd.</t>
  </si>
  <si>
    <t>Tata Consumer Products Ltd.</t>
  </si>
  <si>
    <t>Tata Motors Ltd.</t>
  </si>
  <si>
    <t>Tata Steel Ltd.</t>
  </si>
  <si>
    <t>Tech Mahindra Ltd.</t>
  </si>
  <si>
    <t>Titan Company Ltd.</t>
  </si>
  <si>
    <t>UPL Ltd.</t>
  </si>
  <si>
    <t>UltraTech Cement Ltd.</t>
  </si>
  <si>
    <t>Wipro Ltd.</t>
  </si>
  <si>
    <t>Notes: 1. Beta &amp; R2 are calculated for the the trailing 12 months. Beta measures the  degree to which any portfolio of stocks is affected as compared to the effect on the market as a whole.</t>
  </si>
  <si>
    <t>3. Volatility is the standard deviation of the daily returns for the the trailing 12 months.</t>
  </si>
  <si>
    <t>5. Impact Cost for Nifty 50 is for a portfolio of ₹50 lakh  and is weighted average impact cost.</t>
  </si>
  <si>
    <t>S.No.</t>
  </si>
  <si>
    <t>Issued Capital     (₹ crore)</t>
  </si>
  <si>
    <t>Free Float Market Capitalisation (₹ crore)</t>
  </si>
  <si>
    <t xml:space="preserve">Weightage (Percent)   </t>
  </si>
  <si>
    <t>R2</t>
  </si>
  <si>
    <t>Daily Volatility (Percent)</t>
  </si>
  <si>
    <t>Monthly Return (Percent)</t>
  </si>
  <si>
    <t>Impact Cost (Percent) *</t>
  </si>
  <si>
    <t>HDFCBANK</t>
  </si>
  <si>
    <t>RELIANCE</t>
  </si>
  <si>
    <t>ICICIBANK</t>
  </si>
  <si>
    <t>INFY</t>
  </si>
  <si>
    <t>TCS</t>
  </si>
  <si>
    <t>LT</t>
  </si>
  <si>
    <t>ITC</t>
  </si>
  <si>
    <t>AXISBANK</t>
  </si>
  <si>
    <t>KOTAKBANK</t>
  </si>
  <si>
    <t>SBIN</t>
  </si>
  <si>
    <t>HINDUNILVR</t>
  </si>
  <si>
    <t>BHARTIARTL</t>
  </si>
  <si>
    <t>BAJFINANCE</t>
  </si>
  <si>
    <t>ASIANPAINT</t>
  </si>
  <si>
    <t>M&amp;M</t>
  </si>
  <si>
    <t>MARUTI</t>
  </si>
  <si>
    <t>TITAN</t>
  </si>
  <si>
    <t>SUNPHARMA</t>
  </si>
  <si>
    <t>HCLTECH</t>
  </si>
  <si>
    <t>TATAMOTORS</t>
  </si>
  <si>
    <t>NTPC</t>
  </si>
  <si>
    <t>TATASTEEL</t>
  </si>
  <si>
    <t>ULTRACEMCO</t>
  </si>
  <si>
    <t>DRREDDY</t>
  </si>
  <si>
    <t>INDUSINDBK</t>
  </si>
  <si>
    <t>ADANIENT</t>
  </si>
  <si>
    <t>POWERGRID</t>
  </si>
  <si>
    <t>NESTLEIND</t>
  </si>
  <si>
    <t>JSWSTEEL</t>
  </si>
  <si>
    <t>TECHM</t>
  </si>
  <si>
    <t>WIPRO</t>
  </si>
  <si>
    <t>GRASIM</t>
  </si>
  <si>
    <t>ONGC</t>
  </si>
  <si>
    <t>HINDALCO</t>
  </si>
  <si>
    <t>ADANIPORTS</t>
  </si>
  <si>
    <t>CIPLA</t>
  </si>
  <si>
    <t>SBILIFE</t>
  </si>
  <si>
    <t>BRITANNIA</t>
  </si>
  <si>
    <t>DMART</t>
  </si>
  <si>
    <t>VEDL</t>
  </si>
  <si>
    <t>1. Market Cap, Beta &amp; R2 as on the last day of the month</t>
  </si>
  <si>
    <t>2. Beta &amp; R2 are calculated for the trailing 12 months</t>
  </si>
  <si>
    <t>3. Volatility for the current month</t>
  </si>
  <si>
    <t>4. *Since there is no trading in the SX40 constituents, the Impact Cost for the given stocks is NIL.</t>
  </si>
  <si>
    <t>Table 27: Advances/Declines in Cash Segment of BSE, NSE and MSEI</t>
  </si>
  <si>
    <t>Advances</t>
  </si>
  <si>
    <t>Declines</t>
  </si>
  <si>
    <t>Advance/Decline Ratio</t>
  </si>
  <si>
    <t xml:space="preserve">Note: Advance/Decline ratio is calculated based on the average price methodology.                                                                           </t>
  </si>
  <si>
    <t>Table 28: Trading Frequency in Cash Segment of BSE, NSE and MSEI</t>
  </si>
  <si>
    <t>Month</t>
  </si>
  <si>
    <t>No. of Companies Listed</t>
  </si>
  <si>
    <t>Percent of Traded to Listed</t>
  </si>
  <si>
    <t>No. of Companies Traded#</t>
  </si>
  <si>
    <t>Table 29: Daily Volatility of Major Indices  (percent)</t>
  </si>
  <si>
    <t>BSE Sensex</t>
  </si>
  <si>
    <t>BSE 100</t>
  </si>
  <si>
    <t>BSE 500</t>
  </si>
  <si>
    <t>Nifty 50</t>
  </si>
  <si>
    <t>Nifty Next 50</t>
  </si>
  <si>
    <t>Nifty 500</t>
  </si>
  <si>
    <t>SX40</t>
  </si>
  <si>
    <t>Note: Volatility is calculated as the standard deviation of the natural log of daily returns in indices for the respective period.</t>
  </si>
  <si>
    <t>Source: BSE, MSEI and NSE.</t>
  </si>
  <si>
    <t>Table 30: Percentage Share of Top ‘N’ Securities/Members in Turnover of Cash Segment  (percent)</t>
  </si>
  <si>
    <t>Top</t>
  </si>
  <si>
    <t>5</t>
  </si>
  <si>
    <t>10</t>
  </si>
  <si>
    <t>25</t>
  </si>
  <si>
    <t>50</t>
  </si>
  <si>
    <t>100</t>
  </si>
  <si>
    <t>Securities</t>
  </si>
  <si>
    <t>Members</t>
  </si>
  <si>
    <t>Notes: 1. Data for Top N scrips has been compiled for all markets except Auction market &amp; Retail Debt Market and includes series EQ, BE,BT, BL and IL.</t>
  </si>
  <si>
    <t>Year /  Month</t>
  </si>
  <si>
    <t>No. of Trades(Lakh)</t>
  </si>
  <si>
    <t>Traded Quantity   (Lakh)</t>
  </si>
  <si>
    <t>Delivered Quantity   (Lakh)</t>
  </si>
  <si>
    <t>Percent of Delivered Quantity to Traded Quantity</t>
  </si>
  <si>
    <t>Delivered Value   (₹ crore)</t>
  </si>
  <si>
    <t>Percent  of Delivered Value to Total Turnover</t>
  </si>
  <si>
    <t>Delivered Quantity in Demat Mode (Lakh)</t>
  </si>
  <si>
    <t>Percent of Demat Delivered Quantity to Total Delivered Quantity</t>
  </si>
  <si>
    <t>Delivered Value in Demat Mode     (₹ crore)</t>
  </si>
  <si>
    <t>Percent of Demat Delivered Value to Total Delivered Value</t>
  </si>
  <si>
    <t>Short Delivery (Auctioned quantity) (Lakh)</t>
  </si>
  <si>
    <t>Percent of Short Delivery to Delivery Quantity</t>
  </si>
  <si>
    <t>Funds Pay-in (₹ crore)</t>
  </si>
  <si>
    <t>Securities Pay-in (₹ crore)</t>
  </si>
  <si>
    <t>Settlement Guarantee Fund (₹ crore)</t>
  </si>
  <si>
    <t>Source: ICCL.</t>
  </si>
  <si>
    <t>Table 32: Settlement Statistics for Cash Segment of NSE</t>
  </si>
  <si>
    <t>Delivered Value      (₹  crore)</t>
  </si>
  <si>
    <t>Settlement Statistics for settlement type N, excluding CM Series IL &amp; BL</t>
  </si>
  <si>
    <t>Source: NCL.</t>
  </si>
  <si>
    <t>Table 33: Settlement Statistics for Cash Segment of MSEI</t>
  </si>
  <si>
    <t>Month Sorting</t>
  </si>
  <si>
    <t>Delivered Value      (₹ crore)</t>
  </si>
  <si>
    <t>Settlement Guarantee Fund(₹ crore)</t>
  </si>
  <si>
    <t>Source: MCCIL.</t>
  </si>
  <si>
    <t>Month/ Year</t>
  </si>
  <si>
    <t>Index Futures</t>
  </si>
  <si>
    <t xml:space="preserve"> Stock Futures</t>
  </si>
  <si>
    <t>Index Options</t>
  </si>
  <si>
    <t>Stock Options</t>
  </si>
  <si>
    <t>Total Turnover</t>
  </si>
  <si>
    <t>Open Interest at the end of the day</t>
  </si>
  <si>
    <t xml:space="preserve">                 Calls</t>
  </si>
  <si>
    <t xml:space="preserve">                 Puts</t>
  </si>
  <si>
    <t>No. of  Contracts</t>
  </si>
  <si>
    <t xml:space="preserve">No. of Contracts </t>
  </si>
  <si>
    <t xml:space="preserve">No. of 
Contracts </t>
  </si>
  <si>
    <t>No. of Contracts</t>
  </si>
  <si>
    <t>No. of contracts</t>
  </si>
  <si>
    <t>Premium</t>
  </si>
  <si>
    <t>Notional</t>
  </si>
  <si>
    <t>2023-24</t>
  </si>
  <si>
    <t xml:space="preserve">Note: </t>
  </si>
  <si>
    <t>Notional turnover is inclusive of the premium turnover</t>
  </si>
  <si>
    <r>
      <t>Value (</t>
    </r>
    <r>
      <rPr>
        <b/>
        <sz val="11"/>
        <rFont val="Rupee Foradian"/>
        <family val="2"/>
      </rPr>
      <t>`</t>
    </r>
    <r>
      <rPr>
        <b/>
        <sz val="11"/>
        <rFont val="Garamond"/>
        <family val="1"/>
      </rPr>
      <t xml:space="preserve"> crore)</t>
    </r>
  </si>
  <si>
    <t>Note:</t>
  </si>
  <si>
    <t>Table 36: Settlement Statistics in Equity Derivatives Segment at BSE and NSE (₹ crore)</t>
  </si>
  <si>
    <t>Year/     Month</t>
  </si>
  <si>
    <t>Index/Stock
Futures</t>
  </si>
  <si>
    <t>Index/Stock
Options</t>
  </si>
  <si>
    <t>Settlement
Gurantee
Fund</t>
  </si>
  <si>
    <t>MTM
Settlement</t>
  </si>
  <si>
    <t>Final
Settlement</t>
  </si>
  <si>
    <t>Physical Settlement</t>
  </si>
  <si>
    <t>Premium
Settlement</t>
  </si>
  <si>
    <t>Exercise
Settlement</t>
  </si>
  <si>
    <t>Percentage Share in Open Interest</t>
  </si>
  <si>
    <t>Pro</t>
  </si>
  <si>
    <t>Turnover Share (in Percentage)</t>
  </si>
  <si>
    <t>BSE 30 SENSEX</t>
  </si>
  <si>
    <t>BSE SENSEX 50</t>
  </si>
  <si>
    <t>BSE BANKEX</t>
  </si>
  <si>
    <t>BSE OIL &amp; GAS INDEX</t>
  </si>
  <si>
    <t>BSE TECK INDEX</t>
  </si>
  <si>
    <t>HANG SENG Index Futures</t>
  </si>
  <si>
    <t>MICEX Index Futures</t>
  </si>
  <si>
    <t>FTSE/JSE Top 40 Futures</t>
  </si>
  <si>
    <t>IBOVESPA Futures</t>
  </si>
  <si>
    <t>NIFTY</t>
  </si>
  <si>
    <t>BANKNIFTY</t>
  </si>
  <si>
    <t>FINNIFTY</t>
  </si>
  <si>
    <t>MIDCPNIFTY</t>
  </si>
  <si>
    <t>Currency Futures</t>
  </si>
  <si>
    <t>Currency  Options</t>
  </si>
  <si>
    <t>Open Interest at the end of  the Month</t>
  </si>
  <si>
    <t>Call</t>
  </si>
  <si>
    <t>Put</t>
  </si>
  <si>
    <t>Value 
(₹ crore)</t>
  </si>
  <si>
    <t>No. of Trading  Days</t>
  </si>
  <si>
    <t>Currency Options</t>
  </si>
  <si>
    <t>Open Interest at the
end of Month</t>
  </si>
  <si>
    <t>No. of
Contracts</t>
  </si>
  <si>
    <t>Turnover
(₹  crore)</t>
  </si>
  <si>
    <t>Value
(₹  crore)</t>
  </si>
  <si>
    <t>Notes: 1. Trading Value :- For Futures, Value of contract = Traded Qty*Traded Price. 2. For Options, Value of contract = Traded Qty*(Strike Price+Traded Premium)</t>
  </si>
  <si>
    <t>Turnover (₹  crore)</t>
  </si>
  <si>
    <t>Turnover
(₹ crore)</t>
  </si>
  <si>
    <t>Table 44: Settlement Statistics of Currency Derivatives Segment (₹ crore)</t>
  </si>
  <si>
    <t>Currency
Futures</t>
  </si>
  <si>
    <t>Table 45: Instrument-wise Turnover in Currency Derivatives Segment of BSE</t>
  </si>
  <si>
    <t>Open Interest as on last day of the month (in lots)</t>
  </si>
  <si>
    <t>USDINR</t>
  </si>
  <si>
    <t>EURINR</t>
  </si>
  <si>
    <t>GBPINR</t>
  </si>
  <si>
    <t>JPYINR</t>
  </si>
  <si>
    <t>EURUSD</t>
  </si>
  <si>
    <t>GBPUSD</t>
  </si>
  <si>
    <t>USDJPY</t>
  </si>
  <si>
    <t>Table 46: Instrument-wise Turnover in Currency Derivatives of NSE</t>
  </si>
  <si>
    <t>Turnover ( ₹  crore)</t>
  </si>
  <si>
    <t>Open Interest as on last day of the month ( in lots)</t>
  </si>
  <si>
    <t>Table 47:  Instrument-wise Turnover in Currency Derivative Segment of MSEI</t>
  </si>
  <si>
    <t>Open Interest as on last day of the month
(in lots)</t>
  </si>
  <si>
    <t>Table 48: Maturity-wise Turnover in Currency Derivative Segment of BSE (₹ crore)</t>
  </si>
  <si>
    <t>Weekly</t>
  </si>
  <si>
    <t>1 Month</t>
  </si>
  <si>
    <t>2 Months</t>
  </si>
  <si>
    <t>3 Months</t>
  </si>
  <si>
    <t>&gt; 3 Months</t>
  </si>
  <si>
    <t>Table 49: Maturity-wise Turnover in Currency Derivative Segment of NSE  (₹ crore)</t>
  </si>
  <si>
    <t xml:space="preserve">2 Months   </t>
  </si>
  <si>
    <t>The weekly contracts for EUR-INR, GBP-INR and JPY-INR futures and options were introduced on December 7, 2020 and the weekly USD-INR futures contracts were launched at NSE from October 11, 2021.</t>
  </si>
  <si>
    <t>Table 50: Maturity-wise Turnover in Currency Derivative Segment of MSEI (₹ crore)</t>
  </si>
  <si>
    <t>Interest Rate Futures</t>
  </si>
  <si>
    <t>Open Interest at
the end of</t>
  </si>
  <si>
    <t>Interest RateFutures</t>
  </si>
  <si>
    <t xml:space="preserve">Open Interest at the end of </t>
  </si>
  <si>
    <t>Traded Value 
(₹ crore)</t>
  </si>
  <si>
    <t>Source: BSE, NSE and MSEI</t>
  </si>
  <si>
    <t>Table 52: Settlement Statistics in Interest Rate Futures at BSE, NSE and MSEI (₹ crore)</t>
  </si>
  <si>
    <t>Physical Delivery Settlement</t>
  </si>
  <si>
    <t>MTM Settlement</t>
  </si>
  <si>
    <t>Source: NSE, BSE and MSEI</t>
  </si>
  <si>
    <t>Table 61: Progress Report of NSDL &amp; CDSL  (Listed Companies)</t>
  </si>
  <si>
    <t>Parameter</t>
  </si>
  <si>
    <t>Unit</t>
  </si>
  <si>
    <t>NSDL (at the end of the period)</t>
  </si>
  <si>
    <t>CDSL (at the end of the period)</t>
  </si>
  <si>
    <t>%
Change during the year</t>
  </si>
  <si>
    <t>%
Change during the month</t>
  </si>
  <si>
    <t>Number of companies signed up to make their shares available for dematerialization</t>
  </si>
  <si>
    <t>Number</t>
  </si>
  <si>
    <t>Number of Depository Participants (registered)</t>
  </si>
  <si>
    <t>Number of Investors Accounts</t>
  </si>
  <si>
    <t>Lakh</t>
  </si>
  <si>
    <t>Quantity of Shares dematerialized</t>
  </si>
  <si>
    <t>Crore</t>
  </si>
  <si>
    <t>Value of Shares dematerialized</t>
  </si>
  <si>
    <t>₹ Crore</t>
  </si>
  <si>
    <t>Quantity of Securities dematerialized #</t>
  </si>
  <si>
    <t>Value of Securities dematerialized #</t>
  </si>
  <si>
    <t>Quantity of shares settled during the month</t>
  </si>
  <si>
    <t>Average Quantity of shares settled daily (quantity of shares settled during the month (divided by actual settlement days))</t>
  </si>
  <si>
    <t>Value of shares settled during the month in dematerialized form</t>
  </si>
  <si>
    <t>Average Value of shares settled daily (value of shares settled during the month (divided by actual settlement days))</t>
  </si>
  <si>
    <t>Training Programmes conducted for representatives of Corporates, DPs and Brokers</t>
  </si>
  <si>
    <t>The ratio of dematerialized equity shares to the total outstanding shares market value</t>
  </si>
  <si>
    <t>Percent</t>
  </si>
  <si>
    <t>Notes: 1. Shares includes only equity shares. 2. Securities include common equity shares, preference shares, debenture, MF units, etc.  3. Quantity and value of shares mentioned are single sided. 4. #Source for listed securities information: Issuer/ NSE/BSE.</t>
  </si>
  <si>
    <t>Source: NSDL and CDSL.</t>
  </si>
  <si>
    <t>Number of companies available for dematerialisation</t>
  </si>
  <si>
    <t>Number of Participants</t>
  </si>
  <si>
    <t>DPs
Locations</t>
  </si>
  <si>
    <t>Demat 
Quantity 
(million securities)</t>
  </si>
  <si>
    <t>Demat Value (₹ crore)</t>
  </si>
  <si>
    <t>Demat Value  (₹ crore)</t>
  </si>
  <si>
    <t>Notes : 1.  DPs Locations represents the total service centres.</t>
  </si>
  <si>
    <t>Particulars</t>
  </si>
  <si>
    <t>Equity</t>
  </si>
  <si>
    <t>Unlisted</t>
  </si>
  <si>
    <t>No.of issuers debt/Companies(equity)</t>
  </si>
  <si>
    <t>(numbers)</t>
  </si>
  <si>
    <t>No.of Active Instruments</t>
  </si>
  <si>
    <t>Demat Quantity</t>
  </si>
  <si>
    <t>(lakhs)</t>
  </si>
  <si>
    <t>Demat Value</t>
  </si>
  <si>
    <t>(Rs.Crore)</t>
  </si>
  <si>
    <t>Quantity settled during the month*</t>
  </si>
  <si>
    <t>(Lakh)</t>
  </si>
  <si>
    <t>Value Settled during the month</t>
  </si>
  <si>
    <t>(Rs.Crores)</t>
  </si>
  <si>
    <t>No. of Issuers (Debt) / Companies (Equity)</t>
  </si>
  <si>
    <t>No. of Active Instruments</t>
  </si>
  <si>
    <t>(lakh)</t>
  </si>
  <si>
    <t>(Rs.crore)</t>
  </si>
  <si>
    <t>Quantity settled during the month</t>
  </si>
  <si>
    <t>Note: The categories included in Others are Preference Shares, Mutual Fund Trace Units, IDRs, AIF,Warrants, PTCs, Treasury Bills, Postal Savings Certificate,CPs, CDs and Government Securities. *Quanttity and value settled does not include settlement details of Warehouse receipts/commodities.</t>
  </si>
  <si>
    <t xml:space="preserve">
Table 64: Number of commodities permitted and traded at exchanges during the month</t>
  </si>
  <si>
    <t xml:space="preserve">
Exchanges</t>
  </si>
  <si>
    <t xml:space="preserve">
Particulars</t>
  </si>
  <si>
    <t>Futures</t>
  </si>
  <si>
    <t>Options #</t>
  </si>
  <si>
    <t xml:space="preserve">
Agriculture</t>
  </si>
  <si>
    <t xml:space="preserve">
Metals other than bullion</t>
  </si>
  <si>
    <t xml:space="preserve">
Bullion </t>
  </si>
  <si>
    <t xml:space="preserve">
Energy </t>
  </si>
  <si>
    <t xml:space="preserve">
Gems and Stones</t>
  </si>
  <si>
    <t xml:space="preserve">
Indices</t>
  </si>
  <si>
    <t xml:space="preserve">
NCDEX</t>
  </si>
  <si>
    <t xml:space="preserve">
Permitted for trading</t>
  </si>
  <si>
    <t xml:space="preserve">
Contracts floated </t>
  </si>
  <si>
    <t xml:space="preserve">
Traded</t>
  </si>
  <si>
    <t xml:space="preserve">
MCX</t>
  </si>
  <si>
    <t xml:space="preserve">
BSE</t>
  </si>
  <si>
    <t xml:space="preserve">
NSE</t>
  </si>
  <si>
    <t xml:space="preserve">
Note : 1. All contract variants are considered as one commodity  </t>
  </si>
  <si>
    <t xml:space="preserve">
2.  #Options includes both Options on futures &amp; on goods.</t>
  </si>
  <si>
    <t xml:space="preserve">
Source: NCDEX, MCX, BSE and NSE</t>
  </si>
  <si>
    <t xml:space="preserve"> </t>
  </si>
  <si>
    <t xml:space="preserve">
Table 65: Trends in Commodity Index</t>
  </si>
  <si>
    <t xml:space="preserve">
Year / Month</t>
  </si>
  <si>
    <t xml:space="preserve">MCX iCOMDEX </t>
  </si>
  <si>
    <t xml:space="preserve">
Open</t>
  </si>
  <si>
    <t xml:space="preserve">
High</t>
  </si>
  <si>
    <t xml:space="preserve">
Low</t>
  </si>
  <si>
    <t xml:space="preserve">
Close</t>
  </si>
  <si>
    <t xml:space="preserve">
Average of Daily Close #</t>
  </si>
  <si>
    <t># Average during the period.</t>
  </si>
  <si>
    <t>Source: MCX</t>
  </si>
  <si>
    <t xml:space="preserve">
Table 66: Trends in commodity derivatives at MCX </t>
  </si>
  <si>
    <t>Options</t>
  </si>
  <si>
    <t xml:space="preserve">
No.of Trading days</t>
  </si>
  <si>
    <t xml:space="preserve">
Bullion</t>
  </si>
  <si>
    <t xml:space="preserve">
Metals</t>
  </si>
  <si>
    <t xml:space="preserve">
Energy</t>
  </si>
  <si>
    <t xml:space="preserve">
iCOMDEX Bullion</t>
  </si>
  <si>
    <t xml:space="preserve">
iCOMDEX Energy</t>
  </si>
  <si>
    <t xml:space="preserve">
iCOMDEX Metal</t>
  </si>
  <si>
    <t xml:space="preserve">
Total Futures</t>
  </si>
  <si>
    <t xml:space="preserve">
Open interest at the end of the period</t>
  </si>
  <si>
    <t xml:space="preserve">
No. of contracts</t>
  </si>
  <si>
    <r>
      <t xml:space="preserve">
Turnover 
(</t>
    </r>
    <r>
      <rPr>
        <sz val="10"/>
        <color theme="1"/>
        <rFont val="Rupee Foradian"/>
        <family val="2"/>
      </rPr>
      <t>₹</t>
    </r>
    <r>
      <rPr>
        <b/>
        <sz val="10"/>
        <color theme="1"/>
        <rFont val="Rupee Foradian"/>
        <family val="2"/>
      </rPr>
      <t xml:space="preserve"> </t>
    </r>
    <r>
      <rPr>
        <b/>
        <sz val="10"/>
        <color theme="1"/>
        <rFont val="Garamond"/>
        <family val="1"/>
      </rPr>
      <t>crore)</t>
    </r>
  </si>
  <si>
    <r>
      <t xml:space="preserve">
Turnover 
(</t>
    </r>
    <r>
      <rPr>
        <sz val="10"/>
        <color theme="1"/>
        <rFont val="Rupee Foradian"/>
        <family val="2"/>
      </rPr>
      <t>₹</t>
    </r>
    <r>
      <rPr>
        <b/>
        <sz val="10"/>
        <color theme="1"/>
        <rFont val="Rupee Foradian"/>
        <family val="2"/>
      </rPr>
      <t xml:space="preserve"> </t>
    </r>
    <r>
      <rPr>
        <b/>
        <sz val="10"/>
        <color theme="1"/>
        <rFont val="Garamond"/>
        <family val="1"/>
      </rPr>
      <t>crore)</t>
    </r>
  </si>
  <si>
    <t xml:space="preserve"> 
No. of contracts</t>
  </si>
  <si>
    <r>
      <t xml:space="preserve">
Turnover (</t>
    </r>
    <r>
      <rPr>
        <sz val="10"/>
        <color theme="1"/>
        <rFont val="Rupee Foradian"/>
        <family val="2"/>
      </rPr>
      <t>₹</t>
    </r>
    <r>
      <rPr>
        <b/>
        <sz val="10"/>
        <color theme="1"/>
        <rFont val="Rupee Foradian"/>
        <family val="2"/>
      </rPr>
      <t xml:space="preserve"> </t>
    </r>
    <r>
      <rPr>
        <b/>
        <sz val="10"/>
        <color theme="1"/>
        <rFont val="Garamond"/>
        <family val="1"/>
      </rPr>
      <t>crore)</t>
    </r>
  </si>
  <si>
    <r>
      <t xml:space="preserve">
Value
(</t>
    </r>
    <r>
      <rPr>
        <sz val="10"/>
        <color theme="1"/>
        <rFont val="Rupee Foradian"/>
        <family val="2"/>
      </rPr>
      <t>₹</t>
    </r>
    <r>
      <rPr>
        <b/>
        <sz val="10"/>
        <color theme="1"/>
        <rFont val="Rupee Foradian"/>
        <family val="2"/>
      </rPr>
      <t xml:space="preserve"> </t>
    </r>
    <r>
      <rPr>
        <b/>
        <sz val="10"/>
        <color theme="1"/>
        <rFont val="Garamond"/>
        <family val="1"/>
      </rPr>
      <t>crore)</t>
    </r>
  </si>
  <si>
    <t>Bullion</t>
  </si>
  <si>
    <t xml:space="preserve">
Total Options</t>
  </si>
  <si>
    <t xml:space="preserve">Call Options </t>
  </si>
  <si>
    <t xml:space="preserve">Put Options </t>
  </si>
  <si>
    <r>
      <t xml:space="preserve">
Notional Value 
(</t>
    </r>
    <r>
      <rPr>
        <sz val="10"/>
        <rFont val="Garamond"/>
        <family val="1"/>
      </rPr>
      <t>₹</t>
    </r>
    <r>
      <rPr>
        <b/>
        <sz val="10"/>
        <rFont val="Garamond"/>
        <family val="1"/>
      </rPr>
      <t xml:space="preserve"> crore)</t>
    </r>
  </si>
  <si>
    <t xml:space="preserve">
Table 67: Trends in commodity derivatives at NCDEX </t>
  </si>
  <si>
    <t xml:space="preserve">
Agriculture </t>
  </si>
  <si>
    <t xml:space="preserve">
Agridex Index </t>
  </si>
  <si>
    <t xml:space="preserve">
Metal</t>
  </si>
  <si>
    <t xml:space="preserve">
Call options </t>
  </si>
  <si>
    <t xml:space="preserve"> 
Put options </t>
  </si>
  <si>
    <t xml:space="preserve">
Notional Value 
(₹ crore)</t>
  </si>
  <si>
    <t>Source: NCDEX</t>
  </si>
  <si>
    <t xml:space="preserve">
Table 68: Trends in commodity derivatives at BSE </t>
  </si>
  <si>
    <t>Agriculture</t>
  </si>
  <si>
    <t xml:space="preserve">Bullion </t>
  </si>
  <si>
    <t xml:space="preserve">
Base Metal</t>
  </si>
  <si>
    <t xml:space="preserve">Energy </t>
  </si>
  <si>
    <r>
      <t xml:space="preserve">
 Value 
(</t>
    </r>
    <r>
      <rPr>
        <sz val="10"/>
        <rFont val="Garamond"/>
        <family val="1"/>
      </rPr>
      <t>₹</t>
    </r>
    <r>
      <rPr>
        <b/>
        <sz val="10"/>
        <rFont val="Garamond"/>
        <family val="1"/>
      </rPr>
      <t xml:space="preserve"> crore)</t>
    </r>
  </si>
  <si>
    <t xml:space="preserve"> Bullion</t>
  </si>
  <si>
    <r>
      <t xml:space="preserve"> Turnover 
(</t>
    </r>
    <r>
      <rPr>
        <sz val="10"/>
        <color theme="1"/>
        <rFont val="Garamond"/>
        <family val="1"/>
      </rPr>
      <t xml:space="preserve">₹ </t>
    </r>
    <r>
      <rPr>
        <b/>
        <sz val="10"/>
        <color theme="1"/>
        <rFont val="Garamond"/>
        <family val="1"/>
      </rPr>
      <t>crore)</t>
    </r>
  </si>
  <si>
    <t xml:space="preserve">
Table 69: Trends in commodity derivatives at NSE</t>
  </si>
  <si>
    <t>Energy</t>
  </si>
  <si>
    <t>Metals</t>
  </si>
  <si>
    <r>
      <t xml:space="preserve">
Turnover (</t>
    </r>
    <r>
      <rPr>
        <sz val="12"/>
        <color theme="1"/>
        <rFont val="Rupee Foradian"/>
        <family val="2"/>
      </rPr>
      <t xml:space="preserve">₹ </t>
    </r>
    <r>
      <rPr>
        <b/>
        <sz val="12"/>
        <color theme="1"/>
        <rFont val="Garamond"/>
        <family val="1"/>
      </rPr>
      <t>crore)</t>
    </r>
  </si>
  <si>
    <r>
      <t xml:space="preserve"> Value
(</t>
    </r>
    <r>
      <rPr>
        <sz val="12"/>
        <color theme="1"/>
        <rFont val="Rupee Foradian"/>
        <family val="2"/>
      </rPr>
      <t>₹</t>
    </r>
    <r>
      <rPr>
        <b/>
        <sz val="12"/>
        <color theme="1"/>
        <rFont val="Rupee Foradian"/>
        <family val="2"/>
      </rPr>
      <t xml:space="preserve"> </t>
    </r>
    <r>
      <rPr>
        <b/>
        <sz val="12"/>
        <color theme="1"/>
        <rFont val="Garamond"/>
        <family val="1"/>
      </rPr>
      <t>crore)</t>
    </r>
  </si>
  <si>
    <r>
      <t xml:space="preserve">
Turnover 
(</t>
    </r>
    <r>
      <rPr>
        <sz val="12"/>
        <color theme="1"/>
        <rFont val="Garamond"/>
        <family val="1"/>
      </rPr>
      <t xml:space="preserve">₹ </t>
    </r>
    <r>
      <rPr>
        <b/>
        <sz val="12"/>
        <color theme="1"/>
        <rFont val="Garamond"/>
        <family val="1"/>
      </rPr>
      <t>crore)</t>
    </r>
  </si>
  <si>
    <r>
      <t xml:space="preserve">
Notional Value 
(</t>
    </r>
    <r>
      <rPr>
        <sz val="12"/>
        <rFont val="Garamond"/>
        <family val="1"/>
      </rPr>
      <t>₹</t>
    </r>
    <r>
      <rPr>
        <b/>
        <sz val="12"/>
        <rFont val="Garamond"/>
        <family val="1"/>
      </rPr>
      <t xml:space="preserve"> crore)</t>
    </r>
  </si>
  <si>
    <t xml:space="preserve">
Table 70 : Participant-wise percentage share of turnover in commodity derivatives segment</t>
  </si>
  <si>
    <t xml:space="preserve"> Year</t>
  </si>
  <si>
    <t xml:space="preserve">
Farmers / FPOs</t>
  </si>
  <si>
    <t xml:space="preserve">
VCPs/ Hedger</t>
  </si>
  <si>
    <t xml:space="preserve">
Proprietary traders</t>
  </si>
  <si>
    <t xml:space="preserve">
Domestic Financial institutional investors</t>
  </si>
  <si>
    <t xml:space="preserve">
Foreign Participants</t>
  </si>
  <si>
    <t xml:space="preserve">
Total Turnover (Rs. Crore) *</t>
  </si>
  <si>
    <t xml:space="preserve"> -   </t>
  </si>
  <si>
    <t>Notes :1.''Category of 'others' include clients which do not fall in specific categories mentioned above, clients registered such as retail, HUF, individual proprietary firms, partnership firms, public and private companies, body corporates, etc.</t>
  </si>
  <si>
    <t>2. Data on percentage of participants for financial year is average of the monthly share.</t>
  </si>
  <si>
    <t xml:space="preserve">
Source: MCX, NCDEX, BSE and NSE</t>
  </si>
  <si>
    <t xml:space="preserve">
Table 71: Commodity-wise turnover and trading volume at MCX</t>
  </si>
  <si>
    <t>Exchange &amp; Segment</t>
  </si>
  <si>
    <t xml:space="preserve"> 
Commodity Type</t>
  </si>
  <si>
    <t xml:space="preserve">
Name of the Commodity Contract</t>
  </si>
  <si>
    <t xml:space="preserve">
Contract Size</t>
  </si>
  <si>
    <t xml:space="preserve">
Value (₹  crore)</t>
  </si>
  <si>
    <t xml:space="preserve">
Quotation</t>
  </si>
  <si>
    <t xml:space="preserve">
Close Price</t>
  </si>
  <si>
    <t xml:space="preserve">
Values of Contracts (₹  crore)</t>
  </si>
  <si>
    <t xml:space="preserve">
MCX Futures</t>
  </si>
  <si>
    <t xml:space="preserve"> 
Bullion</t>
  </si>
  <si>
    <t>Gold</t>
  </si>
  <si>
    <t>1 'KG</t>
  </si>
  <si>
    <t>₹/10 grams</t>
  </si>
  <si>
    <t>Gold Mini</t>
  </si>
  <si>
    <t>100 'Grams</t>
  </si>
  <si>
    <t>Gold Guinea</t>
  </si>
  <si>
    <t>8 'Grams</t>
  </si>
  <si>
    <t>₹/8 grams</t>
  </si>
  <si>
    <t>Gold Petals</t>
  </si>
  <si>
    <t>1 'Gram</t>
  </si>
  <si>
    <t>₹/1 grams</t>
  </si>
  <si>
    <t xml:space="preserve"> Silver</t>
  </si>
  <si>
    <t>30 'KGs</t>
  </si>
  <si>
    <t>₹/ KG</t>
  </si>
  <si>
    <t>Silver Mini</t>
  </si>
  <si>
    <t>5 'KGs</t>
  </si>
  <si>
    <t>Silver Micro</t>
  </si>
  <si>
    <t>1 'KGs</t>
  </si>
  <si>
    <t xml:space="preserve">
Total for Bullion</t>
  </si>
  <si>
    <t xml:space="preserve">
Base Metals</t>
  </si>
  <si>
    <t>Aluminium</t>
  </si>
  <si>
    <t>5 MT</t>
  </si>
  <si>
    <t>Aluminium Mini</t>
  </si>
  <si>
    <t>1 MT</t>
  </si>
  <si>
    <t>Copper</t>
  </si>
  <si>
    <t>2.5 MT</t>
  </si>
  <si>
    <t>Lead</t>
  </si>
  <si>
    <t>Lead Mini</t>
  </si>
  <si>
    <t>Nickel</t>
  </si>
  <si>
    <t>1.5 MT</t>
  </si>
  <si>
    <t>Zinc</t>
  </si>
  <si>
    <t>Zinc Mini</t>
  </si>
  <si>
    <t xml:space="preserve"> 
Total for Base Metals</t>
  </si>
  <si>
    <t xml:space="preserve">
Agri</t>
  </si>
  <si>
    <t>Cotton</t>
  </si>
  <si>
    <t>25 'Bales (170 kg/ Bale)</t>
  </si>
  <si>
    <t>₹/ 1Bale</t>
  </si>
  <si>
    <t>Cotton Candy</t>
  </si>
  <si>
    <t>48 'Candy (355.56 kg/ Candy)</t>
  </si>
  <si>
    <t>₹/ 1Candy</t>
  </si>
  <si>
    <t>CPO</t>
  </si>
  <si>
    <t>10 MT</t>
  </si>
  <si>
    <t>₹/10 KG</t>
  </si>
  <si>
    <t>Mentha Oil</t>
  </si>
  <si>
    <t>360 KGs</t>
  </si>
  <si>
    <t>Kapas</t>
  </si>
  <si>
    <t>4 MT</t>
  </si>
  <si>
    <t>₹/20 KG</t>
  </si>
  <si>
    <t>Rubber</t>
  </si>
  <si>
    <t>₹/100 KG</t>
  </si>
  <si>
    <t xml:space="preserve"> Total for Agri.</t>
  </si>
  <si>
    <t>Crude Oil</t>
  </si>
  <si>
    <t>100 barrels</t>
  </si>
  <si>
    <t>₹/ Barrel</t>
  </si>
  <si>
    <t>Crude Oil Mini</t>
  </si>
  <si>
    <t>10 barrels</t>
  </si>
  <si>
    <t xml:space="preserve">Natural Gas </t>
  </si>
  <si>
    <t>1250 mmBtu</t>
  </si>
  <si>
    <t>₹/ mmBtu</t>
  </si>
  <si>
    <t xml:space="preserve">Natural Gas Mini </t>
  </si>
  <si>
    <t>250 mmBtu</t>
  </si>
  <si>
    <t xml:space="preserve"> Total for Energy</t>
  </si>
  <si>
    <t xml:space="preserve">
Index</t>
  </si>
  <si>
    <t xml:space="preserve">
iCOMDEX Bullion </t>
  </si>
  <si>
    <t>₹/ Unit</t>
  </si>
  <si>
    <t xml:space="preserve">
Total for Index Futures</t>
  </si>
  <si>
    <t xml:space="preserve">
Total MCX Futures</t>
  </si>
  <si>
    <t xml:space="preserve">
MCX Options</t>
  </si>
  <si>
    <t>Silver</t>
  </si>
  <si>
    <t>₹/ 1KG</t>
  </si>
  <si>
    <t xml:space="preserve">
Total for Base Metals</t>
  </si>
  <si>
    <t xml:space="preserve">
Total for Energy</t>
  </si>
  <si>
    <t xml:space="preserve">
Total MCX Options</t>
  </si>
  <si>
    <t>1. Options includes both 'options on futures' and 'options on goods'</t>
  </si>
  <si>
    <t>2. Closing prices have been considered for the 'most active contract' at the end of month</t>
  </si>
  <si>
    <t>3. Average Daily OI and Values of Contract have been derived by taking the sum of end of day OI and then dividing by no. of trading days during the month</t>
  </si>
  <si>
    <t>Source : MCX</t>
  </si>
  <si>
    <t xml:space="preserve">
Table 72: Commodity-wise turnover and trading volume at NCDEX </t>
  </si>
  <si>
    <t xml:space="preserve">
Commodity Type</t>
  </si>
  <si>
    <t xml:space="preserve">
Symbol</t>
  </si>
  <si>
    <t xml:space="preserve"> Contract Size</t>
  </si>
  <si>
    <t xml:space="preserve">
Value (₹ crore)</t>
  </si>
  <si>
    <t>Symbol</t>
  </si>
  <si>
    <t xml:space="preserve">
No. of Contracts</t>
  </si>
  <si>
    <t xml:space="preserve">
Values of Contracts ( ₹ crore)</t>
  </si>
  <si>
    <t xml:space="preserve"> 
NCDEX Futures</t>
  </si>
  <si>
    <t xml:space="preserve"> 
Agri.</t>
  </si>
  <si>
    <t>Bajra</t>
  </si>
  <si>
    <t>BAJRA</t>
  </si>
  <si>
    <t>₹/ Quintal</t>
  </si>
  <si>
    <t>Barley</t>
  </si>
  <si>
    <t>BARLEYJPR</t>
  </si>
  <si>
    <t>CASTOROIL</t>
  </si>
  <si>
    <t>2MT</t>
  </si>
  <si>
    <t>₹/ 10 KG</t>
  </si>
  <si>
    <t>Castorseed</t>
  </si>
  <si>
    <t>CASTOR</t>
  </si>
  <si>
    <t>Chana</t>
  </si>
  <si>
    <t>CHANA</t>
  </si>
  <si>
    <t>Coffee</t>
  </si>
  <si>
    <t>COFFEE</t>
  </si>
  <si>
    <t>1MT</t>
  </si>
  <si>
    <t>Coriander</t>
  </si>
  <si>
    <t>DHANIYA</t>
  </si>
  <si>
    <t xml:space="preserve">Cotton   </t>
  </si>
  <si>
    <t>COTTON</t>
  </si>
  <si>
    <t>₹/ Bale</t>
  </si>
  <si>
    <t>Cotton seed oil cake</t>
  </si>
  <si>
    <t>COCUDAKL</t>
  </si>
  <si>
    <t>Guar seed</t>
  </si>
  <si>
    <t>GUARSEED10</t>
  </si>
  <si>
    <t>Guargum</t>
  </si>
  <si>
    <t>GUARGUM5</t>
  </si>
  <si>
    <t>Groundnut</t>
  </si>
  <si>
    <t>GROUNDNUT</t>
  </si>
  <si>
    <t>5MT</t>
  </si>
  <si>
    <t>Gur</t>
  </si>
  <si>
    <t>GUR</t>
  </si>
  <si>
    <t>₹/ 40KG</t>
  </si>
  <si>
    <t>Isabgol</t>
  </si>
  <si>
    <t>ISABGOL</t>
  </si>
  <si>
    <t>3 MT</t>
  </si>
  <si>
    <t>Jeera</t>
  </si>
  <si>
    <t>JEERAUNJHA</t>
  </si>
  <si>
    <t>KAPAS</t>
  </si>
  <si>
    <t>₹/ 20KG</t>
  </si>
  <si>
    <t>Maize</t>
  </si>
  <si>
    <t>MAIZE</t>
  </si>
  <si>
    <t>Refined Soy Oil</t>
  </si>
  <si>
    <t>SYOREF</t>
  </si>
  <si>
    <t>RM seed</t>
  </si>
  <si>
    <t>RMSEED</t>
  </si>
  <si>
    <t>Sesameseed</t>
  </si>
  <si>
    <t>SESAMESEED</t>
  </si>
  <si>
    <t>Soy bean</t>
  </si>
  <si>
    <t>SYBEANIDR</t>
  </si>
  <si>
    <t>Soyameal</t>
  </si>
  <si>
    <t>SBMEALIDR</t>
  </si>
  <si>
    <t>₹/ MT</t>
  </si>
  <si>
    <t>Turmeric</t>
  </si>
  <si>
    <t>TMCFGRNZM</t>
  </si>
  <si>
    <t>Wheat</t>
  </si>
  <si>
    <t>WHEATFAQ</t>
  </si>
  <si>
    <t>Total for Agri.</t>
  </si>
  <si>
    <t>Steel Long</t>
  </si>
  <si>
    <t>STEEL</t>
  </si>
  <si>
    <t>Total for Metal</t>
  </si>
  <si>
    <t>Index</t>
  </si>
  <si>
    <t>AGRIDEX</t>
  </si>
  <si>
    <t>1 lot</t>
  </si>
  <si>
    <t>GUAREX</t>
  </si>
  <si>
    <t>SOYDEX</t>
  </si>
  <si>
    <t>Total Index Futures</t>
  </si>
  <si>
    <t xml:space="preserve">
Total NCDEX Futures</t>
  </si>
  <si>
    <t>Total NCDEX Futures</t>
  </si>
  <si>
    <t xml:space="preserve">
NCDEX Options</t>
  </si>
  <si>
    <t>Agri.</t>
  </si>
  <si>
    <t>Guarseed</t>
  </si>
  <si>
    <t>Soybean</t>
  </si>
  <si>
    <t>RM Seed</t>
  </si>
  <si>
    <t xml:space="preserve">
Total NCDEX Options</t>
  </si>
  <si>
    <t>Total NCDEX Options</t>
  </si>
  <si>
    <t>Note: 1.AGRIDEX volume is in '000 lots " .</t>
  </si>
  <si>
    <t xml:space="preserve">
Table 73: Commodity-wise turnover and trading volume at BSE and NSE</t>
  </si>
  <si>
    <t xml:space="preserve">
Exchange &amp; Segment</t>
  </si>
  <si>
    <t xml:space="preserve">
Values of Contracts (₹ crore)</t>
  </si>
  <si>
    <t xml:space="preserve">
BSE Futures</t>
  </si>
  <si>
    <t>1 KG</t>
  </si>
  <si>
    <t>30 KGs</t>
  </si>
  <si>
    <t>Gold M</t>
  </si>
  <si>
    <t>100 Grams</t>
  </si>
  <si>
    <t>SilverKG</t>
  </si>
  <si>
    <t>5 KG</t>
  </si>
  <si>
    <t>SilverM</t>
  </si>
  <si>
    <t xml:space="preserve"> 1 KG</t>
  </si>
  <si>
    <t>Total for Bullion</t>
  </si>
  <si>
    <t xml:space="preserve">
Agri.</t>
  </si>
  <si>
    <t>BSE Almond</t>
  </si>
  <si>
    <t>1000 KGs</t>
  </si>
  <si>
    <t>CottonJ34^</t>
  </si>
  <si>
    <t>25 Bales</t>
  </si>
  <si>
    <t xml:space="preserve">
SUFIBLT (Steel Billets Futures)</t>
  </si>
  <si>
    <t>Brent Crude</t>
  </si>
  <si>
    <t>Total for Energy</t>
  </si>
  <si>
    <t xml:space="preserve">
Total -BSE Futures</t>
  </si>
  <si>
    <t xml:space="preserve">
BSE Options</t>
  </si>
  <si>
    <t>30 Kg</t>
  </si>
  <si>
    <t>Silver KG</t>
  </si>
  <si>
    <t xml:space="preserve">
Total -BSE Options</t>
  </si>
  <si>
    <t xml:space="preserve">
NSE Futures</t>
  </si>
  <si>
    <t>Gold 1G</t>
  </si>
  <si>
    <t>1Gram</t>
  </si>
  <si>
    <t>₹/ gram</t>
  </si>
  <si>
    <t xml:space="preserve"> Energy</t>
  </si>
  <si>
    <t>Brent Crude Oil</t>
  </si>
  <si>
    <t>100 Barrel</t>
  </si>
  <si>
    <t>Brent Crude Oil Mini</t>
  </si>
  <si>
    <t>10 Barrel</t>
  </si>
  <si>
    <t>Natural Gas</t>
  </si>
  <si>
    <t>WTI Crude</t>
  </si>
  <si>
    <t>100 Barrels</t>
  </si>
  <si>
    <t>Crude Degummed  Soybean Oil </t>
  </si>
  <si>
    <t>₹/10 KGs</t>
  </si>
  <si>
    <t>Total for base metals</t>
  </si>
  <si>
    <t xml:space="preserve">
Total -NSE Futures</t>
  </si>
  <si>
    <t>Total -NSE Futures</t>
  </si>
  <si>
    <t xml:space="preserve">
NSE Options</t>
  </si>
  <si>
    <t xml:space="preserve">
Total -NSE Options</t>
  </si>
  <si>
    <t>Total -NSE Options</t>
  </si>
  <si>
    <t>Source : BSE and NSE</t>
  </si>
  <si>
    <t>Gross Purchase 
(₹ crore)</t>
  </si>
  <si>
    <t>Gross Sales 
(₹ crore)</t>
  </si>
  <si>
    <t>Net Investment (₹ crore)</t>
  </si>
  <si>
    <t>Net Investment (US $ mn.)</t>
  </si>
  <si>
    <t>Cumulative Net Investment (US $ mn.)</t>
  </si>
  <si>
    <t>Source: NSDL, CDSL</t>
  </si>
  <si>
    <t>Table 54: Notional Value of Offshore Derivative Instruments (ODIs) compared to Assets Under Custody (AUC) of FPIs (₹ crore)</t>
  </si>
  <si>
    <t>Notional value of ODIs on Equity, Debt , Hybrid securities &amp; Derivatives (₹ crore)</t>
  </si>
  <si>
    <t>Notional value of ODIs on Equity, Debt , Hybrid securities excluding Derivatives (₹ crore)</t>
  </si>
  <si>
    <t>Assets Under Custody of FPIs (₹ crore)</t>
  </si>
  <si>
    <t xml:space="preserve"> Notional value of ODIs on Equity, Debt &amp; Hybrid securities including Derivatives as % of  Assets Under Custody of FPIs</t>
  </si>
  <si>
    <t>Notional value of ODIs on Equity, Debt and Hybrid securities excluding Derivatives as % of  Assets Under Custody of FPIs</t>
  </si>
  <si>
    <t>Source: NSDL.</t>
  </si>
  <si>
    <t>Source: Custodians.</t>
  </si>
  <si>
    <t>"Others" include Portfolio managers, partnership firms, trusts, depository receipt issues, AIFs, FCCB, HUFs, Brokers etc.</t>
  </si>
  <si>
    <t xml:space="preserve">Notes:  </t>
  </si>
  <si>
    <t>Amount 
(₹ crore)</t>
  </si>
  <si>
    <t>No.</t>
  </si>
  <si>
    <t>Financial Institutions</t>
  </si>
  <si>
    <t>Local
Pension
Funds</t>
  </si>
  <si>
    <t>Insurance
Companies</t>
  </si>
  <si>
    <t>Corporates</t>
  </si>
  <si>
    <t>NRIs</t>
  </si>
  <si>
    <t>OCBs</t>
  </si>
  <si>
    <t>FVCI</t>
  </si>
  <si>
    <t>FDI</t>
  </si>
  <si>
    <t>Foreign
Depositories</t>
  </si>
  <si>
    <t xml:space="preserve">FPIs </t>
  </si>
  <si>
    <t>Client</t>
  </si>
  <si>
    <t>Public Sector</t>
  </si>
  <si>
    <t>Pvt. Sector</t>
  </si>
  <si>
    <t>Assets at the End of
Period</t>
  </si>
  <si>
    <t>Net Inflow/ Outflow</t>
  </si>
  <si>
    <t>Redemption/Repurchase</t>
  </si>
  <si>
    <t>Gross Mobilisation</t>
  </si>
  <si>
    <t>Table 57: Trends in Resource Mobilization by Mutual Funds (₹  crore)</t>
  </si>
  <si>
    <t>Table 56: Cumulative Sectoral  Investment of Foreign Venture Capital Investors (FVCI) (₹ crore)</t>
  </si>
  <si>
    <t>Sectors of Economy</t>
  </si>
  <si>
    <t>As at the end of</t>
  </si>
  <si>
    <t>Information technology</t>
  </si>
  <si>
    <t xml:space="preserve">         2,300 </t>
  </si>
  <si>
    <t>Telecommunications</t>
  </si>
  <si>
    <t xml:space="preserve">            271 </t>
  </si>
  <si>
    <t>Pharmaceuticals</t>
  </si>
  <si>
    <t xml:space="preserve">            656 </t>
  </si>
  <si>
    <t>Biotechnology</t>
  </si>
  <si>
    <t xml:space="preserve">               -   </t>
  </si>
  <si>
    <t>Media/ Entertainment</t>
  </si>
  <si>
    <t xml:space="preserve">            219 </t>
  </si>
  <si>
    <t>Services Sector</t>
  </si>
  <si>
    <t xml:space="preserve">         2,066 </t>
  </si>
  <si>
    <t>Industrial Products</t>
  </si>
  <si>
    <t xml:space="preserve">            632 </t>
  </si>
  <si>
    <t xml:space="preserve">       37,055 </t>
  </si>
  <si>
    <t xml:space="preserve"> 44,097 </t>
  </si>
  <si>
    <t xml:space="preserve">Source: SEBI </t>
  </si>
  <si>
    <t>Sr. No.</t>
  </si>
  <si>
    <t>Scheme Category</t>
  </si>
  <si>
    <t>No. of schemes as on  March 31,2023</t>
  </si>
  <si>
    <t>No. of folios as on March 31,2023</t>
  </si>
  <si>
    <t xml:space="preserve">Funds mobilized (₹ crore)
 </t>
  </si>
  <si>
    <t>Repurchase/ Redemption (₹ crore)</t>
  </si>
  <si>
    <t>Net Inflow (+ve)/ Outflow (-ve) (₹ crore)</t>
  </si>
  <si>
    <t>Net Assets Under Management as on March 31,2023 (₹ crore)</t>
  </si>
  <si>
    <t>A</t>
  </si>
  <si>
    <t>Open ended Schemes</t>
  </si>
  <si>
    <t>I</t>
  </si>
  <si>
    <t>Income/Debt Oriented Schemes</t>
  </si>
  <si>
    <t>Overnight Fund</t>
  </si>
  <si>
    <t>Liquid Fund</t>
  </si>
  <si>
    <t>Ultra Short Duration Fund</t>
  </si>
  <si>
    <t>Low Duration Fund</t>
  </si>
  <si>
    <t>Money Market Fund</t>
  </si>
  <si>
    <t>Short Duration Fund</t>
  </si>
  <si>
    <t>Medium Duration Fund</t>
  </si>
  <si>
    <t>Medium to Long Duration Fund</t>
  </si>
  <si>
    <t>Long Duration Fund</t>
  </si>
  <si>
    <t>Dynamic Bond Fund</t>
  </si>
  <si>
    <t>Corporate Bond Fund</t>
  </si>
  <si>
    <t>Credit Risk Fund</t>
  </si>
  <si>
    <t>Banking and PSU Fund</t>
  </si>
  <si>
    <t>Gilt Fund</t>
  </si>
  <si>
    <t>Gilt Fund with 10 year constant duration</t>
  </si>
  <si>
    <t>Floater Fund</t>
  </si>
  <si>
    <t xml:space="preserve">Sub total - I </t>
  </si>
  <si>
    <t>II</t>
  </si>
  <si>
    <t>Growth/Equity Oriented Schemes</t>
  </si>
  <si>
    <t>Multi Cap Fund</t>
  </si>
  <si>
    <t>Large Cap Fund</t>
  </si>
  <si>
    <t>Large &amp; Mid Cap Fund</t>
  </si>
  <si>
    <t>Mid Cap Fund</t>
  </si>
  <si>
    <t>Small Cap Fund</t>
  </si>
  <si>
    <t>Dividend Yield Fund</t>
  </si>
  <si>
    <t>Value Fund/Contra Fund</t>
  </si>
  <si>
    <t>Focused Fund</t>
  </si>
  <si>
    <t>Sectoral/Thematic Funds</t>
  </si>
  <si>
    <t>ELSS</t>
  </si>
  <si>
    <t>Flexi Cap Fund</t>
  </si>
  <si>
    <t xml:space="preserve">Sub total - II </t>
  </si>
  <si>
    <t>III</t>
  </si>
  <si>
    <t>Hybrid Schemes</t>
  </si>
  <si>
    <t>Conservative Hybrid Fund</t>
  </si>
  <si>
    <t>Balanced Hybrid Fund/Aggressive Hybrid Fund</t>
  </si>
  <si>
    <t>Dynamic Asset Allocation/Balanced Advantage</t>
  </si>
  <si>
    <t>Multi Asset Allocation</t>
  </si>
  <si>
    <t>Arbitrage Fund</t>
  </si>
  <si>
    <t>Equity Savings Fund</t>
  </si>
  <si>
    <t xml:space="preserve">Sub total - III </t>
  </si>
  <si>
    <t>IV</t>
  </si>
  <si>
    <t>Solution Oriented  Schemes</t>
  </si>
  <si>
    <t>Retirement Fund</t>
  </si>
  <si>
    <t>Childrens' Fund</t>
  </si>
  <si>
    <t xml:space="preserve">Sub total - IV </t>
  </si>
  <si>
    <t>V</t>
  </si>
  <si>
    <t>Other Schemes</t>
  </si>
  <si>
    <t>Index Funds</t>
  </si>
  <si>
    <t>GOLD ETFs</t>
  </si>
  <si>
    <t>Other ETFs</t>
  </si>
  <si>
    <t>Fund of funds investing overseas</t>
  </si>
  <si>
    <t xml:space="preserve">Sub total - V </t>
  </si>
  <si>
    <t>Total A-Open ended Schemes</t>
  </si>
  <si>
    <t>B</t>
  </si>
  <si>
    <t>Close  Ended Schemes</t>
  </si>
  <si>
    <t>i</t>
  </si>
  <si>
    <t>Fixed Term Plan</t>
  </si>
  <si>
    <t>ii</t>
  </si>
  <si>
    <t>Capital Protection Oriented  Schemes</t>
  </si>
  <si>
    <t>iii</t>
  </si>
  <si>
    <t xml:space="preserve">Infrastructure Debt Fund </t>
  </si>
  <si>
    <t>iv</t>
  </si>
  <si>
    <t>Other Debt</t>
  </si>
  <si>
    <t>Sub total</t>
  </si>
  <si>
    <t>Total B -Close ended Schemes</t>
  </si>
  <si>
    <t>C</t>
  </si>
  <si>
    <t>Interval Schemes</t>
  </si>
  <si>
    <t>Growth Oriented Schemes</t>
  </si>
  <si>
    <t>Total C -Interval Schemes</t>
  </si>
  <si>
    <t>Grand Total (A+B+C)</t>
  </si>
  <si>
    <t>Fund of Funds Scheme (Domestic)**</t>
  </si>
  <si>
    <t>No.of schemes also includes serial plans.</t>
  </si>
  <si>
    <t>Data in respect Fund of Funds Domestic is shown for information only. The same is included in the respective underlying schemes.</t>
  </si>
  <si>
    <t>Table 59: Trends in Investments by Mutual Funds (₹  crore)</t>
  </si>
  <si>
    <t>Gross Purchases</t>
  </si>
  <si>
    <t>Gross Sales</t>
  </si>
  <si>
    <t>Net Purchases /Sales</t>
  </si>
  <si>
    <t>2023-2024$</t>
  </si>
  <si>
    <t>This data is compiled on the basis of reports submitted to SEBI by custodians.</t>
  </si>
  <si>
    <t>June 2023</t>
  </si>
  <si>
    <t>Discretionary#</t>
  </si>
  <si>
    <t>Non-Discretionary</t>
  </si>
  <si>
    <t>Co-Investment</t>
  </si>
  <si>
    <t>Advisory</t>
  </si>
  <si>
    <t>Advisory**</t>
  </si>
  <si>
    <t>No. of Clients</t>
  </si>
  <si>
    <t>AUM (₹ crore)</t>
  </si>
  <si>
    <t>Listed Equity</t>
  </si>
  <si>
    <t xml:space="preserve">                       -  </t>
  </si>
  <si>
    <t xml:space="preserve">                     -  </t>
  </si>
  <si>
    <t>Unlisted Equity</t>
  </si>
  <si>
    <t>Plain Debt Listed</t>
  </si>
  <si>
    <t>Plain Debt Unlisted</t>
  </si>
  <si>
    <t>Structured Debt Listed</t>
  </si>
  <si>
    <t>Structured Debt Unlisted</t>
  </si>
  <si>
    <t>Derivatives- Equity</t>
  </si>
  <si>
    <t>Derivatives- Commodity</t>
  </si>
  <si>
    <t>Derivatives- Others</t>
  </si>
  <si>
    <t xml:space="preserve">                                    -  </t>
  </si>
  <si>
    <t xml:space="preserve">1. **Value of Assets for which Advisory Services are being given. </t>
  </si>
  <si>
    <t>2. #Of the April 2022 AUM, Rs.17,89,795/- Crores are contributed by funds from EPFO/PFs.</t>
  </si>
  <si>
    <t>3. Of the April 2023 AUM,  Rs.20,89,647/- Crores are contributed by funds from EPFO/PFs.</t>
  </si>
  <si>
    <t>5. The above data for June 2023 is as per submissions made by 333 Nos. of PMS on the SI Portal till July 17, 2023.</t>
  </si>
  <si>
    <t>A. IPOs (Main Board)</t>
  </si>
  <si>
    <t>i) OFS Component</t>
  </si>
  <si>
    <t>ii) Fresh Capital Raising Component</t>
  </si>
  <si>
    <t>B. IPO (SME)</t>
  </si>
  <si>
    <t>C. IPO (Total) [A+B]</t>
  </si>
  <si>
    <t>i) OFS Component (Total)</t>
  </si>
  <si>
    <t>ii) Fresh Capital Raising Component (Total)</t>
  </si>
  <si>
    <t>D. FPO in the Main Board</t>
  </si>
  <si>
    <t xml:space="preserve">E. FPO in the SME Segment </t>
  </si>
  <si>
    <t>F. FPO (Total) [D+E]</t>
  </si>
  <si>
    <t>G. Total Public Issues in equity (C+F)</t>
  </si>
  <si>
    <t>H. Rights Issue</t>
  </si>
  <si>
    <t xml:space="preserve">i)MainBoard Companies </t>
  </si>
  <si>
    <t>ii) SME / IGP Companies</t>
  </si>
  <si>
    <t>I. Preferential Issue</t>
  </si>
  <si>
    <t>J. QIPs/IPPs</t>
  </si>
  <si>
    <t>K. OFS through Exchanges</t>
  </si>
  <si>
    <t>i)Mainboard companies</t>
  </si>
  <si>
    <t>ii)SME/IGP companies</t>
  </si>
  <si>
    <t>L. Total Fund raised in IGP Segment</t>
  </si>
  <si>
    <t xml:space="preserve">M. Total Equity raised </t>
  </si>
  <si>
    <t>i) OFS Component (Total) G(i)+K+L(i)</t>
  </si>
  <si>
    <t>ii) Fresh Capital Raising Component (Total) G(ii)+H+I+J+L(ii)</t>
  </si>
  <si>
    <t>Bond Market</t>
  </si>
  <si>
    <t>N. Fund mobilized through Private Placement in Corporate Bond Market (CBM)</t>
  </si>
  <si>
    <t>Of the above, listed after private placement in EBP</t>
  </si>
  <si>
    <t>O. Fund mobilized through public issue in CBM</t>
  </si>
  <si>
    <t>P. Total fund Mobilized in CBM (N+O)</t>
  </si>
  <si>
    <t>Business trusts</t>
  </si>
  <si>
    <t>Q. Total funds mobilized by REITs</t>
  </si>
  <si>
    <t>i. Listed REITs</t>
  </si>
  <si>
    <t>ii. Unlisted REITs</t>
  </si>
  <si>
    <t>R. Total fund mobilized by InvITs#</t>
  </si>
  <si>
    <t>i. Listed InvITs</t>
  </si>
  <si>
    <t>ii. Unlisted InvITs</t>
  </si>
  <si>
    <t>S. Total fund mobilized by REITs &amp; InvITs (Q+R)**</t>
  </si>
  <si>
    <t>i. Listed</t>
  </si>
  <si>
    <t>ii. Unlisted</t>
  </si>
  <si>
    <t>691406.49#</t>
  </si>
  <si>
    <t xml:space="preserve"># The increase in the amount for rated quantum for withdrawals from previous trends is due to merger of Housing Development Finance Corporation Limited (HDFC) and HDFC Bank Limited (HDFC Bank) where the instruments of HDFC were withdrawn post-merger and the same were transferred to HDFC Bank. </t>
  </si>
  <si>
    <t>$ indicates upto August 31, 2023</t>
  </si>
  <si>
    <t>$ indicates as on August 31, 2023</t>
  </si>
  <si>
    <t>Aug-23</t>
  </si>
  <si>
    <t xml:space="preserve">I.GDP at Current prices for 2023-24 Q1 (₹ crore) #                   </t>
  </si>
  <si>
    <t>III.Gross Capital Formation at current prices as a per cent of GDP at current market prices in 2023-24 Q1#</t>
  </si>
  <si>
    <t>#Provisional Estimates as per MOSPI press release dated August 31, 2023</t>
  </si>
  <si>
    <t>II. Gross Saving as a per cent of Gross National Disposable Income at current market prices in 2021-22*</t>
  </si>
  <si>
    <t>* First Revised Estimates as per MOSPI press release dated 28 Feburuary, 2023</t>
  </si>
  <si>
    <t>Table 3: Offers closed during August 2023 under SEBI (Substantial Acquisition of Shares and Takeover) Regulations, 2011</t>
  </si>
  <si>
    <t>Average Trade Size (₹)</t>
  </si>
  <si>
    <t xml:space="preserve">JSWSL       </t>
  </si>
  <si>
    <t>#Jio Financial Services Limited was included in SX 40 on account of adjustment for Reliance Industries Ltd (RELIANCE) due to scheme of demerger. The same was excluded w.e.f. Sep 01, 2023</t>
  </si>
  <si>
    <t>Securities Pay-in (crore)</t>
  </si>
  <si>
    <t>Table 34: Trends in Equity Derivatives Segment at BSE</t>
  </si>
  <si>
    <t>Premium*</t>
  </si>
  <si>
    <t>Table 35: Trends in Equity Derivatives Segment at NSE</t>
  </si>
  <si>
    <t>Number of Clearing Corporations (connected)</t>
  </si>
  <si>
    <t>41 </t>
  </si>
  <si>
    <t>July 2023</t>
  </si>
  <si>
    <t>July 2022</t>
  </si>
  <si>
    <t>4.  The above data for July 2023 is as per submissions made by 347 Nos. of PMS on the SI Portal till August 28, 2023.</t>
  </si>
  <si>
    <t>2. Equity public issues also include issues listed on SME platform.</t>
  </si>
  <si>
    <t>$ indicates upto September 30, 2023</t>
  </si>
  <si>
    <t>Hotels &amp; Resorts</t>
  </si>
  <si>
    <t>$ indicates upto September 30 2023</t>
  </si>
  <si>
    <t>Sep-23</t>
  </si>
  <si>
    <t>Vishnu Prakash R Punglia Limited</t>
  </si>
  <si>
    <t>Sahaj Fashions Limited</t>
  </si>
  <si>
    <t>NSE SME IPO</t>
  </si>
  <si>
    <t>C P S Shapers Limited</t>
  </si>
  <si>
    <t>Mono Pharmacare Limited</t>
  </si>
  <si>
    <t>Ratnaveer Precision Engineering Limited</t>
  </si>
  <si>
    <t>Rishabh Instruments Limited</t>
  </si>
  <si>
    <t>Basilic Fly Studio Limited</t>
  </si>
  <si>
    <t>Pramara Promotions Limited</t>
  </si>
  <si>
    <t>Saroja Pharma Industries India Limited</t>
  </si>
  <si>
    <t>Jupiter Life Line Hospitals Limited</t>
  </si>
  <si>
    <t>Jiwanram Sheoduttrai Industries Limited</t>
  </si>
  <si>
    <t>R R Kabel Limited</t>
  </si>
  <si>
    <t>EMS Limited</t>
  </si>
  <si>
    <t>Unihealth Consultancy Limited</t>
  </si>
  <si>
    <t>Samhi Hotels Limited</t>
  </si>
  <si>
    <t>Zaggle Prepaid Ocean Services Limited</t>
  </si>
  <si>
    <t>Chavda Infra Limited</t>
  </si>
  <si>
    <t>Holmarc Opto-Mechatronics Limited</t>
  </si>
  <si>
    <t>Kundan Edifice Limited</t>
  </si>
  <si>
    <t>Madhusudan Masala Limited</t>
  </si>
  <si>
    <t>Sai Silks (Kalamandir) Limited</t>
  </si>
  <si>
    <t>Signatureglobal (India) Limited</t>
  </si>
  <si>
    <t>Kody Technolab Limited</t>
  </si>
  <si>
    <t>Yatra Online Limited</t>
  </si>
  <si>
    <t>Cellecor Gadgets Limited</t>
  </si>
  <si>
    <t>Hi-Green Carbon Limited</t>
  </si>
  <si>
    <t>Marco Cables &amp; Conductors Limited</t>
  </si>
  <si>
    <t>Master Components Limited</t>
  </si>
  <si>
    <t>Orient Green Power Company Limited</t>
  </si>
  <si>
    <t>Vaxtex Cotfab Limited</t>
  </si>
  <si>
    <t>PERFECT INFRAENGINEERS LIMITED</t>
  </si>
  <si>
    <t>Kahan Packaging Limited</t>
  </si>
  <si>
    <t>BSE SME IPO</t>
  </si>
  <si>
    <t>Meson Valves India Limited</t>
  </si>
  <si>
    <t>TECHKNOWGREEN SOLUTIONS LIMITED</t>
  </si>
  <si>
    <t>Gretex Corporate Services Limited</t>
  </si>
  <si>
    <t>789.43</t>
  </si>
  <si>
    <t>185.43</t>
  </si>
  <si>
    <t xml:space="preserve"> 17.44</t>
  </si>
  <si>
    <t>Beryl Securities Limited</t>
  </si>
  <si>
    <t>Vineet Bajpai, Agam Gupta, Sanyam Jain, Rani Bajpai.</t>
  </si>
  <si>
    <t>Narmada Gelatines Limited</t>
  </si>
  <si>
    <t>Pioneer Jellice India Private Limited and Ashok Matches and Timber Industries Private Limited</t>
  </si>
  <si>
    <t>Unichem Laboratories Limited</t>
  </si>
  <si>
    <t>Ipca Laboratories Limited</t>
  </si>
  <si>
    <t>Sheetal Diamonds Limited</t>
  </si>
  <si>
    <t>Rajnish Kumar Singh</t>
  </si>
  <si>
    <t>Servoteach Industries Limited</t>
  </si>
  <si>
    <t>Mrs. Nikita Kothari</t>
  </si>
  <si>
    <t>Adline Chem Lab Limited</t>
  </si>
  <si>
    <t>Mr. Hemant Amrish Parikh</t>
  </si>
  <si>
    <t>Archana Software Limited</t>
  </si>
  <si>
    <t>Shaju Thomas and Linta P Jose</t>
  </si>
  <si>
    <t>Kintech Renewables Limited</t>
  </si>
  <si>
    <t>Dhruv Gupta &amp; Meenakshi Gupta</t>
  </si>
  <si>
    <t>$ indicates as on September 31, 2023</t>
  </si>
  <si>
    <t>$ indicates as on September 30, 2023</t>
  </si>
  <si>
    <t xml:space="preserve">
Average Daily Open Interest in September 2023</t>
  </si>
  <si>
    <t xml:space="preserve"> 
Average Daily Open Interest in September 2023</t>
  </si>
  <si>
    <t>iii) MainBoard Companies  -OFS</t>
  </si>
  <si>
    <t>2023-24 (upto September 30, 2023)</t>
  </si>
  <si>
    <t>2023-24 (upto August 31, 2023)</t>
  </si>
  <si>
    <t>$ indicates  upto September 30, 2023</t>
  </si>
  <si>
    <t>Table 24: Component Stocks: S&amp;P BSE Sensex during September , 2023</t>
  </si>
  <si>
    <t>Table 25: Component Stocks: Nifty 50 Index during September, 2023</t>
  </si>
  <si>
    <t>Table 26: Component Stocks: SX40 Index during September, 2023</t>
  </si>
  <si>
    <t>*includes futures turnover</t>
  </si>
  <si>
    <t>22*</t>
  </si>
  <si>
    <t>*This includes records for NISM CPE training conducted in Sept 2023</t>
  </si>
  <si>
    <t>$ Indicates upto September 30, 2023</t>
  </si>
  <si>
    <t>Table 63: Depository Statistics as on September 30, 2023</t>
  </si>
  <si>
    <r>
      <t>Notes: 
1. Figures are compiled based on reports submitted by FPIs/deemed FPIs issuing ODIs. 
2</t>
    </r>
    <r>
      <rPr>
        <sz val="11"/>
        <color indexed="10"/>
        <rFont val="Garamond"/>
        <family val="1"/>
      </rPr>
      <t xml:space="preserve">. </t>
    </r>
    <r>
      <rPr>
        <sz val="11"/>
        <color indexed="8"/>
        <rFont val="Garamond"/>
        <family val="1"/>
      </rPr>
      <t>AUC Figures are compiled on the basis of reports submitted by custodians &amp; does not includes positions taken by FPIs in derivatives. 
3. The total value of ODIs excludes the unhedged positions &amp; portfolio hedging positions taken by the FPIs issuing ODIs.</t>
    </r>
  </si>
  <si>
    <t>Net assets of INR 69,149.57 crores pertaining to Funds of Funds Schemes for September 30, 2023 is not included in the above data.</t>
  </si>
  <si>
    <t>No. of schemes as on September 30, 2023</t>
  </si>
  <si>
    <t>No of Folios as on September 30, 2023</t>
  </si>
  <si>
    <t>Funds mobilized for the period (Since April 01, 2023 to September 30, 2023)  (₹ crore)</t>
  </si>
  <si>
    <t xml:space="preserve">Repurchase/ Redemption for the period (Since April 01, 2023 to September 30, 2023)  (₹ crore) </t>
  </si>
  <si>
    <t>Net Inflow (+ve)/ Outflow (-ve) for the period (Since April 01, 2023 to September 30, 2023)  (₹ crore)</t>
  </si>
  <si>
    <t>Net Assets Under Management as on September 30, 2023</t>
  </si>
  <si>
    <t>4. Since, some issue have both the components of fresh issues and OFS, the number of issues with fresh issues and OFS is not given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</si>
</sst>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3">
    <numFmt numFmtId="43" formatCode="_ * #,##0.00_ ;_ * \-#,##0.00_ ;_ * &quot;-&quot;??_ ;_ @_ "/>
    <numFmt numFmtId="164" formatCode="#,##0;\-#,##0;0"/>
    <numFmt numFmtId="165" formatCode="[$-F800]dddd\,\ mmmm\ dd\,\ yyyy"/>
    <numFmt numFmtId="166" formatCode="#,##0;\-#,##0;0.0"/>
    <numFmt numFmtId="167" formatCode="_ * #,##0_ ;_ * \-#,##0_ ;_ * &quot;-&quot;??_ ;_ @_ "/>
    <numFmt numFmtId="168" formatCode="[$-409]mmm\-yy;@"/>
    <numFmt numFmtId="169" formatCode="0;\(0\)"/>
    <numFmt numFmtId="170" formatCode="0\,00\,000;\-0\,00\,000;0"/>
    <numFmt numFmtId="171" formatCode="0.0;\(0.0\)"/>
    <numFmt numFmtId="172" formatCode="0\,00\,00\,000;\-0\,00\,00\,000;0"/>
    <numFmt numFmtId="173" formatCode="[$-409]d\-mmm\-yy;@"/>
    <numFmt numFmtId="174" formatCode="#,##0.00;\-#,##0.00;0.00"/>
    <numFmt numFmtId="175" formatCode="#,##0.0;\-#,##0.0;0.0"/>
    <numFmt numFmtId="176" formatCode="#,##0.000000;\-#,##0.000000;0.000000"/>
    <numFmt numFmtId="177" formatCode="0.0;\-0.0;0.0"/>
    <numFmt numFmtId="178" formatCode="0;\-0;0"/>
    <numFmt numFmtId="179" formatCode="0.0"/>
    <numFmt numFmtId="180" formatCode="0.00_);\(0.00\)"/>
    <numFmt numFmtId="181" formatCode="0.0%"/>
    <numFmt numFmtId="182" formatCode="0.0;0.0;0"/>
    <numFmt numFmtId="183" formatCode="0.0;\-0.0;0"/>
    <numFmt numFmtId="184" formatCode="0.0;\(0\);0.0"/>
    <numFmt numFmtId="185" formatCode="0.00;\-0.00;0.0"/>
    <numFmt numFmtId="186" formatCode="#,##0.0"/>
    <numFmt numFmtId="187" formatCode="_(* #,##0.00000_);_(* \(#,##0.00000\);_(* &quot;-&quot;??_);_(@_)"/>
    <numFmt numFmtId="188" formatCode="0_);\(0\)"/>
    <numFmt numFmtId="189" formatCode="_-* #,##0_-;\-* #,##0_-;_-* &quot;-&quot;??_-;_-@_-"/>
    <numFmt numFmtId="190" formatCode="0.00;\-0.00;0.00"/>
    <numFmt numFmtId="191" formatCode="0\,00\,00\,00\,000;\-0\,00\,00\,00\,000;0"/>
    <numFmt numFmtId="192" formatCode="_(* #,##0.00_);_(* \(#,##0.00\);_(* &quot;-&quot;??_);_(@_)"/>
    <numFmt numFmtId="193" formatCode="#,##0.00;\-#,##0.00;0.0"/>
    <numFmt numFmtId="194" formatCode="[$-409]d/mmm/yy;@"/>
    <numFmt numFmtId="195" formatCode="[&gt;=10000000]#.###\,##\,##0;[&gt;=100000]#.###\,##0;##,##0.0"/>
    <numFmt numFmtId="196" formatCode="[&gt;=10000000]#\,##\,##\,##0;[&gt;=100000]#\,##\,##0;##,##0"/>
    <numFmt numFmtId="197" formatCode="_(* #,##0_);_(* \(#,##0\);_(* &quot;-&quot;??_);_(@_)"/>
    <numFmt numFmtId="198" formatCode="[&gt;=10000000]#.0\,##\,##\,##0;[&gt;=100000]#.0\,##\,##0;##,##0.0"/>
    <numFmt numFmtId="199" formatCode="[&gt;=10000000]#.##\,##\,##0;[&gt;=100000]#.##\,##0;##,##0"/>
    <numFmt numFmtId="200" formatCode="[&gt;=10000000]#.#\,##\,##0;[&gt;=100000]#.#\,##0;##,##0"/>
    <numFmt numFmtId="201" formatCode="0.0000"/>
    <numFmt numFmtId="202" formatCode="_(* #,##0.0_);_(* \(#,##0.0\);_(* &quot;-&quot;??_);_(@_)"/>
    <numFmt numFmtId="203" formatCode="0.00000"/>
    <numFmt numFmtId="204" formatCode="[&gt;=10000000]#.#\,##0;[&gt;=100000]#.##;##,##0"/>
    <numFmt numFmtId="205" formatCode="_ * #,##0.0_ ;_ * \-#,##0.0_ ;_ * &quot;-&quot;??_ ;_ @_ "/>
  </numFmts>
  <fonts count="95">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2"/>
      <color indexed="8"/>
      <name val="Garamond"/>
      <family val="1"/>
    </font>
    <font>
      <b/>
      <sz val="14"/>
      <color theme="4" tint="-0.499984740745262"/>
      <name val="Garamond"/>
      <family val="1"/>
    </font>
    <font>
      <sz val="6"/>
      <color indexed="8"/>
      <name val="Arial"/>
      <family val="2"/>
    </font>
    <font>
      <sz val="12"/>
      <color indexed="8"/>
      <name val="Garamond"/>
      <family val="1"/>
    </font>
    <font>
      <sz val="12"/>
      <name val="Garamond"/>
      <family val="1"/>
    </font>
    <font>
      <b/>
      <sz val="11"/>
      <color indexed="8"/>
      <name val="Garamond"/>
      <family val="1"/>
    </font>
    <font>
      <sz val="11"/>
      <color indexed="8"/>
      <name val="Garamond"/>
      <family val="1"/>
    </font>
    <font>
      <sz val="11"/>
      <color rgb="FF000000"/>
      <name val="Garamond"/>
      <family val="1"/>
    </font>
    <font>
      <sz val="11"/>
      <color theme="1"/>
      <name val="Garamond"/>
      <family val="1"/>
    </font>
    <font>
      <sz val="11"/>
      <name val="Garamond"/>
      <family val="1"/>
    </font>
    <font>
      <b/>
      <sz val="11"/>
      <name val="Garamond"/>
      <family val="1"/>
    </font>
    <font>
      <sz val="12"/>
      <color theme="1"/>
      <name val="Garamond"/>
      <family val="1"/>
    </font>
    <font>
      <b/>
      <sz val="11"/>
      <color rgb="FF000000"/>
      <name val="Garamond"/>
      <family val="1"/>
    </font>
    <font>
      <sz val="12"/>
      <color rgb="FF000000"/>
      <name val="Garamond"/>
      <family val="1"/>
    </font>
    <font>
      <sz val="12"/>
      <color theme="1"/>
      <name val="Calibri"/>
      <family val="2"/>
      <scheme val="minor"/>
    </font>
    <font>
      <sz val="10"/>
      <color rgb="FF000000"/>
      <name val="Palatino Linotype"/>
      <family val="1"/>
    </font>
    <font>
      <b/>
      <sz val="11"/>
      <color theme="1"/>
      <name val="Garamond"/>
      <family val="1"/>
    </font>
    <font>
      <sz val="11"/>
      <color theme="1"/>
      <name val="Consolas"/>
      <family val="2"/>
    </font>
    <font>
      <b/>
      <sz val="10"/>
      <name val="Arial"/>
      <family val="2"/>
    </font>
    <font>
      <b/>
      <sz val="10"/>
      <color indexed="8"/>
      <name val="Palatino Linotype"/>
      <family val="1"/>
    </font>
    <font>
      <sz val="11"/>
      <name val="Times New Roman"/>
      <family val="1"/>
    </font>
    <font>
      <b/>
      <sz val="10"/>
      <name val="Palatino Linotype"/>
      <family val="1"/>
    </font>
    <font>
      <b/>
      <sz val="11"/>
      <name val="Times New Roman"/>
      <family val="1"/>
    </font>
    <font>
      <sz val="10"/>
      <color indexed="8"/>
      <name val="Palatino Linotype"/>
      <family val="1"/>
    </font>
    <font>
      <b/>
      <sz val="11"/>
      <color indexed="8"/>
      <name val="Rupee Foradian"/>
      <family val="2"/>
    </font>
    <font>
      <i/>
      <sz val="11"/>
      <color indexed="8"/>
      <name val="Garamond"/>
      <family val="1"/>
    </font>
    <font>
      <sz val="10"/>
      <name val="Garamond"/>
      <family val="1"/>
    </font>
    <font>
      <sz val="10"/>
      <color theme="1"/>
      <name val="Garamond"/>
      <family val="1"/>
    </font>
    <font>
      <sz val="10"/>
      <color indexed="8"/>
      <name val="Garamond"/>
      <family val="1"/>
    </font>
    <font>
      <sz val="9"/>
      <color rgb="FF000000"/>
      <name val="Arial"/>
      <family val="2"/>
    </font>
    <font>
      <b/>
      <sz val="9"/>
      <color indexed="8"/>
      <name val="Garamond"/>
      <family val="1"/>
    </font>
    <font>
      <sz val="9"/>
      <name val="Garamond"/>
      <family val="1"/>
    </font>
    <font>
      <sz val="9"/>
      <color indexed="8"/>
      <name val="Garamond"/>
      <family val="1"/>
    </font>
    <font>
      <sz val="9"/>
      <color indexed="8"/>
      <name val="Arial"/>
      <family val="2"/>
    </font>
    <font>
      <b/>
      <sz val="11"/>
      <name val="Rupee Foradian"/>
      <family val="2"/>
    </font>
    <font>
      <b/>
      <sz val="10"/>
      <color indexed="8"/>
      <name val="Arial"/>
      <family val="2"/>
    </font>
    <font>
      <sz val="10"/>
      <color theme="1"/>
      <name val="Garamond"/>
      <family val="2"/>
    </font>
    <font>
      <b/>
      <sz val="10"/>
      <color theme="1"/>
      <name val="Garamond"/>
      <family val="1"/>
    </font>
    <font>
      <b/>
      <i/>
      <sz val="11"/>
      <color indexed="8"/>
      <name val="Garamond"/>
      <family val="1"/>
    </font>
    <font>
      <sz val="6"/>
      <color indexed="8"/>
      <name val="Garamond"/>
      <family val="1"/>
    </font>
    <font>
      <b/>
      <sz val="9"/>
      <color theme="1"/>
      <name val="Garamond"/>
      <family val="1"/>
    </font>
    <font>
      <b/>
      <sz val="10"/>
      <name val="Garamond"/>
      <family val="1"/>
    </font>
    <font>
      <sz val="8"/>
      <color theme="1"/>
      <name val="Arial"/>
      <family val="2"/>
    </font>
    <font>
      <sz val="9"/>
      <color theme="1"/>
      <name val="Garamond"/>
      <family val="1"/>
    </font>
    <font>
      <b/>
      <sz val="10"/>
      <color rgb="FF000000"/>
      <name val="Garamond"/>
      <family val="1"/>
    </font>
    <font>
      <b/>
      <sz val="12"/>
      <color rgb="FF000000"/>
      <name val="Garamond"/>
      <family val="1"/>
    </font>
    <font>
      <sz val="10"/>
      <color theme="1"/>
      <name val="Rupee Foradian"/>
      <family val="2"/>
    </font>
    <font>
      <b/>
      <sz val="10"/>
      <color theme="1"/>
      <name val="Rupee Foradian"/>
      <family val="2"/>
    </font>
    <font>
      <sz val="10"/>
      <name val="Times New Roman"/>
      <family val="1"/>
    </font>
    <font>
      <b/>
      <sz val="12"/>
      <color theme="1"/>
      <name val="Garamond"/>
      <family val="1"/>
    </font>
    <font>
      <b/>
      <sz val="8"/>
      <name val="Arial"/>
      <family val="2"/>
    </font>
    <font>
      <sz val="8"/>
      <name val="Arial"/>
      <family val="2"/>
    </font>
    <font>
      <sz val="10"/>
      <color rgb="FF000000"/>
      <name val="Garamond"/>
      <family val="1"/>
    </font>
    <font>
      <b/>
      <sz val="14"/>
      <color rgb="FF000000"/>
      <name val="Garamond"/>
      <family val="1"/>
    </font>
    <font>
      <sz val="12"/>
      <color theme="1"/>
      <name val="Rupee Foradian"/>
      <family val="2"/>
    </font>
    <font>
      <b/>
      <sz val="12"/>
      <color theme="1"/>
      <name val="Rupee Foradian"/>
      <family val="2"/>
    </font>
    <font>
      <b/>
      <sz val="12"/>
      <name val="Garamond"/>
      <family val="1"/>
    </font>
    <font>
      <sz val="12"/>
      <color rgb="FFFF0000"/>
      <name val="Calibri"/>
      <family val="2"/>
      <scheme val="minor"/>
    </font>
    <font>
      <b/>
      <sz val="12"/>
      <name val="Calibri"/>
      <family val="2"/>
      <scheme val="minor"/>
    </font>
    <font>
      <sz val="12"/>
      <name val="Calibri"/>
      <family val="2"/>
      <scheme val="minor"/>
    </font>
    <font>
      <b/>
      <sz val="14"/>
      <color theme="1"/>
      <name val="Garamond"/>
      <family val="1"/>
    </font>
    <font>
      <b/>
      <sz val="12"/>
      <color theme="1"/>
      <name val="Calibri"/>
      <family val="2"/>
      <scheme val="minor"/>
    </font>
    <font>
      <sz val="10"/>
      <color theme="1"/>
      <name val="Calibri"/>
      <family val="2"/>
      <scheme val="minor"/>
    </font>
    <font>
      <b/>
      <i/>
      <sz val="10"/>
      <color theme="1"/>
      <name val="Garamond"/>
      <family val="1"/>
    </font>
    <font>
      <i/>
      <sz val="10"/>
      <color rgb="FF000000"/>
      <name val="Garamond"/>
      <family val="1"/>
    </font>
    <font>
      <sz val="9"/>
      <color rgb="FF000000"/>
      <name val="Garamond"/>
      <family val="1"/>
    </font>
    <font>
      <i/>
      <sz val="9"/>
      <color rgb="FF000000"/>
      <name val="Garamond"/>
      <family val="1"/>
    </font>
    <font>
      <sz val="8"/>
      <color rgb="FF000000"/>
      <name val="Arial"/>
      <family val="2"/>
    </font>
    <font>
      <i/>
      <sz val="10"/>
      <name val="Garamond"/>
      <family val="1"/>
    </font>
    <font>
      <b/>
      <i/>
      <sz val="9"/>
      <color rgb="FF000000"/>
      <name val="Garamond"/>
      <family val="1"/>
    </font>
    <font>
      <b/>
      <i/>
      <sz val="10"/>
      <color rgb="FF000000"/>
      <name val="Garamond"/>
      <family val="1"/>
    </font>
    <font>
      <b/>
      <sz val="9"/>
      <name val="Garamond"/>
      <family val="1"/>
    </font>
    <font>
      <b/>
      <i/>
      <sz val="10"/>
      <name val="Garamond"/>
      <family val="1"/>
    </font>
    <font>
      <i/>
      <sz val="10"/>
      <color theme="1"/>
      <name val="Garamond"/>
      <family val="1"/>
    </font>
    <font>
      <i/>
      <sz val="10"/>
      <color theme="1"/>
      <name val="Calibri"/>
      <family val="2"/>
      <scheme val="minor"/>
    </font>
    <font>
      <b/>
      <sz val="15"/>
      <color rgb="FFFF0000"/>
      <name val="Calibri"/>
      <family val="2"/>
      <scheme val="minor"/>
    </font>
    <font>
      <b/>
      <sz val="8"/>
      <name val="Garamond"/>
      <family val="1"/>
    </font>
    <font>
      <sz val="8"/>
      <name val="Garamond"/>
      <family val="1"/>
    </font>
    <font>
      <sz val="8"/>
      <color rgb="FF000000"/>
      <name val="Garamond"/>
      <family val="1"/>
    </font>
    <font>
      <b/>
      <sz val="8"/>
      <color rgb="FF000000"/>
      <name val="Garamond"/>
      <family val="1"/>
    </font>
    <font>
      <b/>
      <sz val="8"/>
      <color theme="1"/>
      <name val="Arial"/>
      <family val="2"/>
    </font>
    <font>
      <b/>
      <sz val="8"/>
      <color theme="1"/>
      <name val="Garamond"/>
      <family val="1"/>
    </font>
    <font>
      <b/>
      <sz val="11"/>
      <color indexed="8"/>
      <name val="Calibri Light"/>
      <family val="2"/>
      <scheme val="major"/>
    </font>
    <font>
      <sz val="11"/>
      <color theme="1"/>
      <name val="Calibri Light"/>
      <family val="2"/>
      <scheme val="major"/>
    </font>
    <font>
      <sz val="11"/>
      <name val="Calibri Light"/>
      <family val="2"/>
      <scheme val="major"/>
    </font>
    <font>
      <sz val="11"/>
      <color indexed="8"/>
      <name val="Calibri"/>
      <family val="2"/>
    </font>
    <font>
      <u/>
      <sz val="11"/>
      <color theme="10"/>
      <name val="Calibri"/>
      <family val="2"/>
      <scheme val="minor"/>
    </font>
    <font>
      <sz val="10"/>
      <color theme="1"/>
      <name val="Book Antiqua"/>
      <family val="1"/>
    </font>
    <font>
      <sz val="11"/>
      <color indexed="10"/>
      <name val="Garamond"/>
      <family val="1"/>
    </font>
    <font>
      <sz val="11"/>
      <color rgb="FFFF0000"/>
      <name val="Garamond"/>
      <family val="1"/>
    </font>
    <font>
      <b/>
      <sz val="11"/>
      <color rgb="FF154063"/>
      <name val="Garamond"/>
      <family val="1"/>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theme="8" tint="0.79998168889431442"/>
        <bgColor indexed="64"/>
      </patternFill>
    </fill>
    <fill>
      <patternFill patternType="solid">
        <fgColor rgb="FFFFFF00"/>
        <bgColor indexed="64"/>
      </patternFill>
    </fill>
    <fill>
      <patternFill patternType="solid">
        <fgColor indexed="9"/>
        <bgColor indexed="9"/>
      </patternFill>
    </fill>
    <fill>
      <patternFill patternType="solid">
        <fgColor theme="0" tint="-0.249977111117893"/>
        <bgColor indexed="64"/>
      </patternFill>
    </fill>
    <fill>
      <patternFill patternType="solid">
        <fgColor indexed="22"/>
        <bgColor indexed="64"/>
      </patternFill>
    </fill>
    <fill>
      <patternFill patternType="solid">
        <fgColor theme="0" tint="-0.14999847407452621"/>
        <bgColor indexed="64"/>
      </patternFill>
    </fill>
    <fill>
      <patternFill patternType="solid">
        <fgColor theme="0"/>
        <bgColor theme="4" tint="0.79998168889431442"/>
      </patternFill>
    </fill>
  </fills>
  <borders count="81">
    <border>
      <left/>
      <right/>
      <top/>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top/>
      <bottom/>
      <diagonal/>
    </border>
    <border>
      <left/>
      <right style="thin">
        <color indexed="8"/>
      </right>
      <top/>
      <bottom/>
      <diagonal/>
    </border>
    <border>
      <left/>
      <right/>
      <top/>
      <bottom style="thin">
        <color indexed="8"/>
      </bottom>
      <diagonal/>
    </border>
    <border>
      <left/>
      <right/>
      <top style="thin">
        <color indexed="8"/>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bottom style="thin">
        <color indexed="64"/>
      </bottom>
      <diagonal/>
    </border>
    <border>
      <left/>
      <right/>
      <top style="thin">
        <color indexed="8"/>
      </top>
      <bottom/>
      <diagonal/>
    </border>
    <border>
      <left style="thin">
        <color indexed="8"/>
      </left>
      <right/>
      <top/>
      <bottom style="thin">
        <color indexed="64"/>
      </bottom>
      <diagonal/>
    </border>
    <border>
      <left/>
      <right style="thin">
        <color indexed="8"/>
      </right>
      <top/>
      <bottom style="thin">
        <color indexed="64"/>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right/>
      <top style="thin">
        <color indexed="8"/>
      </top>
      <bottom style="thin">
        <color indexed="64"/>
      </bottom>
      <diagonal/>
    </border>
    <border>
      <left/>
      <right/>
      <top/>
      <bottom style="thin">
        <color indexed="64"/>
      </bottom>
      <diagonal/>
    </border>
    <border>
      <left style="thin">
        <color rgb="FF000000"/>
      </left>
      <right style="thin">
        <color rgb="FF000000"/>
      </right>
      <top/>
      <bottom style="thin">
        <color rgb="FF000000"/>
      </bottom>
      <diagonal/>
    </border>
    <border>
      <left/>
      <right/>
      <top/>
      <bottom style="thin">
        <color rgb="FF000000"/>
      </bottom>
      <diagonal/>
    </border>
    <border>
      <left style="thin">
        <color rgb="FF000000"/>
      </left>
      <right style="thin">
        <color rgb="FF000000"/>
      </right>
      <top/>
      <bottom/>
      <diagonal/>
    </border>
    <border>
      <left style="thin">
        <color indexed="8"/>
      </left>
      <right/>
      <top/>
      <bottom style="thin">
        <color indexed="8"/>
      </bottom>
      <diagonal/>
    </border>
    <border>
      <left/>
      <right style="thin">
        <color indexed="8"/>
      </right>
      <top/>
      <bottom style="thin">
        <color indexed="8"/>
      </bottom>
      <diagonal/>
    </border>
    <border>
      <left style="thin">
        <color auto="1"/>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diagonal/>
    </border>
    <border>
      <left style="thin">
        <color indexed="31"/>
      </left>
      <right/>
      <top/>
      <bottom style="thin">
        <color indexed="31"/>
      </bottom>
      <diagonal/>
    </border>
    <border>
      <left/>
      <right/>
      <top/>
      <bottom style="thin">
        <color indexed="31"/>
      </bottom>
      <diagonal/>
    </border>
    <border>
      <left/>
      <right style="thin">
        <color indexed="31"/>
      </right>
      <top/>
      <bottom style="thin">
        <color indexed="31"/>
      </bottom>
      <diagonal/>
    </border>
    <border>
      <left style="thin">
        <color indexed="64"/>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style="thin">
        <color indexed="31"/>
      </left>
      <right/>
      <top style="thin">
        <color indexed="31"/>
      </top>
      <bottom style="thin">
        <color indexed="31"/>
      </bottom>
      <diagonal/>
    </border>
    <border>
      <left/>
      <right/>
      <top style="thin">
        <color indexed="31"/>
      </top>
      <bottom style="thin">
        <color indexed="31"/>
      </bottom>
      <diagonal/>
    </border>
    <border>
      <left/>
      <right style="thin">
        <color indexed="31"/>
      </right>
      <top style="thin">
        <color indexed="31"/>
      </top>
      <bottom style="thin">
        <color indexed="31"/>
      </bottom>
      <diagonal/>
    </border>
    <border>
      <left style="thin">
        <color indexed="8"/>
      </left>
      <right style="thin">
        <color indexed="8"/>
      </right>
      <top/>
      <bottom/>
      <diagonal/>
    </border>
    <border>
      <left/>
      <right style="thin">
        <color indexed="8"/>
      </right>
      <top style="thin">
        <color indexed="8"/>
      </top>
      <bottom/>
      <diagonal/>
    </border>
    <border>
      <left/>
      <right/>
      <top style="thin">
        <color indexed="8"/>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auto="1"/>
      </top>
      <bottom style="thin">
        <color indexed="8"/>
      </bottom>
      <diagonal/>
    </border>
    <border>
      <left/>
      <right/>
      <top style="thin">
        <color auto="1"/>
      </top>
      <bottom style="thin">
        <color indexed="8"/>
      </bottom>
      <diagonal/>
    </border>
    <border>
      <left/>
      <right style="thin">
        <color indexed="8"/>
      </right>
      <top style="thin">
        <color auto="1"/>
      </top>
      <bottom style="thin">
        <color indexed="8"/>
      </bottom>
      <diagonal/>
    </border>
    <border>
      <left style="thin">
        <color indexed="8"/>
      </left>
      <right/>
      <top style="thin">
        <color auto="1"/>
      </top>
      <bottom style="thin">
        <color indexed="8"/>
      </bottom>
      <diagonal/>
    </border>
    <border>
      <left style="thin">
        <color indexed="64"/>
      </left>
      <right style="thin">
        <color indexed="64"/>
      </right>
      <top style="thin">
        <color indexed="8"/>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7">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pplyNumberFormat="0" applyFont="0" applyFill="0" applyBorder="0" applyAlignment="0" applyProtection="0"/>
    <xf numFmtId="0" fontId="1" fillId="0" borderId="0"/>
    <xf numFmtId="0" fontId="1" fillId="0" borderId="0"/>
    <xf numFmtId="0" fontId="21" fillId="0" borderId="0"/>
    <xf numFmtId="43" fontId="1" fillId="0" borderId="0" applyFont="0" applyFill="0" applyBorder="0" applyAlignment="0" applyProtection="0"/>
    <xf numFmtId="0" fontId="3" fillId="0" borderId="0" applyNumberFormat="0" applyFont="0" applyFill="0" applyBorder="0" applyAlignment="0" applyProtection="0"/>
    <xf numFmtId="173" fontId="1" fillId="0" borderId="0" applyNumberFormat="0" applyFill="0" applyBorder="0" applyAlignment="0" applyProtection="0"/>
    <xf numFmtId="9" fontId="1" fillId="0" borderId="0" applyFont="0" applyFill="0" applyBorder="0" applyAlignment="0" applyProtection="0"/>
    <xf numFmtId="43" fontId="21" fillId="0" borderId="0" applyFont="0" applyFill="0" applyBorder="0" applyAlignment="0" applyProtection="0"/>
    <xf numFmtId="0" fontId="1" fillId="0" borderId="0"/>
    <xf numFmtId="179" fontId="3" fillId="0" borderId="0" applyFont="0" applyFill="0" applyBorder="0" applyAlignment="0" applyProtection="0"/>
    <xf numFmtId="173" fontId="1" fillId="0" borderId="0"/>
    <xf numFmtId="0" fontId="3" fillId="0" borderId="0"/>
    <xf numFmtId="0" fontId="1" fillId="0" borderId="0"/>
    <xf numFmtId="192" fontId="3" fillId="0" borderId="0" applyNumberFormat="0" applyFont="0" applyFill="0" applyBorder="0" applyAlignment="0" applyProtection="0"/>
    <xf numFmtId="0" fontId="40" fillId="0" borderId="0"/>
    <xf numFmtId="173" fontId="3" fillId="0" borderId="0"/>
    <xf numFmtId="173" fontId="1" fillId="0" borderId="0"/>
    <xf numFmtId="194" fontId="1" fillId="0" borderId="0"/>
    <xf numFmtId="173" fontId="3" fillId="0" borderId="0" applyNumberFormat="0" applyFill="0" applyBorder="0" applyAlignment="0" applyProtection="0"/>
    <xf numFmtId="173" fontId="3" fillId="0" borderId="0" applyNumberFormat="0" applyFill="0" applyBorder="0" applyAlignment="0" applyProtection="0"/>
    <xf numFmtId="195" fontId="52" fillId="0" borderId="0">
      <alignment horizontal="right"/>
    </xf>
    <xf numFmtId="0" fontId="3" fillId="0" borderId="0"/>
    <xf numFmtId="192" fontId="1" fillId="0" borderId="0" applyFont="0" applyFill="0" applyBorder="0" applyAlignment="0" applyProtection="0"/>
    <xf numFmtId="43" fontId="1" fillId="0" borderId="0" applyFont="0" applyFill="0" applyBorder="0" applyAlignment="0" applyProtection="0"/>
    <xf numFmtId="179" fontId="3"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43" fontId="3" fillId="0" borderId="0" applyFont="0" applyFill="0" applyBorder="0" applyAlignment="0" applyProtection="0"/>
    <xf numFmtId="0" fontId="1" fillId="0" borderId="0"/>
    <xf numFmtId="192" fontId="89" fillId="0" borderId="0" applyFont="0" applyFill="0" applyBorder="0" applyAlignment="0" applyProtection="0"/>
    <xf numFmtId="43" fontId="89" fillId="0" borderId="0" applyFont="0" applyFill="0" applyBorder="0" applyAlignment="0" applyProtection="0"/>
    <xf numFmtId="43" fontId="1" fillId="0" borderId="0" applyFont="0" applyFill="0" applyBorder="0" applyAlignment="0" applyProtection="0"/>
    <xf numFmtId="0" fontId="90" fillId="0" borderId="0" applyNumberFormat="0" applyFill="0" applyBorder="0" applyAlignment="0" applyProtection="0"/>
  </cellStyleXfs>
  <cellXfs count="1589">
    <xf numFmtId="0" fontId="0" fillId="0" borderId="0" xfId="0"/>
    <xf numFmtId="49" fontId="4" fillId="2" borderId="0" xfId="3" applyNumberFormat="1" applyFont="1" applyFill="1" applyAlignment="1">
      <alignment horizontal="left" vertical="top"/>
    </xf>
    <xf numFmtId="0" fontId="3" fillId="0" borderId="0" xfId="3" applyNumberFormat="1" applyFont="1" applyFill="1" applyBorder="1" applyAlignment="1"/>
    <xf numFmtId="49" fontId="5" fillId="2" borderId="1" xfId="3" applyNumberFormat="1" applyFont="1" applyFill="1" applyBorder="1" applyAlignment="1">
      <alignment horizontal="center"/>
    </xf>
    <xf numFmtId="0" fontId="6" fillId="2" borderId="0" xfId="3" applyFont="1" applyFill="1" applyAlignment="1">
      <alignment vertical="center"/>
    </xf>
    <xf numFmtId="0" fontId="8" fillId="0" borderId="0" xfId="3" applyNumberFormat="1" applyFont="1" applyFill="1" applyBorder="1" applyAlignment="1"/>
    <xf numFmtId="0" fontId="0" fillId="0" borderId="4" xfId="0" applyBorder="1"/>
    <xf numFmtId="49" fontId="9" fillId="0" borderId="4" xfId="0" applyNumberFormat="1" applyFont="1" applyFill="1" applyBorder="1" applyAlignment="1">
      <alignment horizontal="left" vertical="center"/>
    </xf>
    <xf numFmtId="49" fontId="9" fillId="0" borderId="4" xfId="0" applyNumberFormat="1" applyFont="1" applyFill="1" applyBorder="1" applyAlignment="1">
      <alignment horizontal="center"/>
    </xf>
    <xf numFmtId="164" fontId="10" fillId="0" borderId="4" xfId="0" applyNumberFormat="1" applyFont="1" applyFill="1" applyBorder="1" applyAlignment="1">
      <alignment horizontal="center"/>
    </xf>
    <xf numFmtId="0" fontId="0" fillId="0" borderId="0" xfId="0" applyBorder="1"/>
    <xf numFmtId="0" fontId="12" fillId="0" borderId="4" xfId="0" applyFont="1" applyFill="1" applyBorder="1" applyAlignment="1">
      <alignment horizontal="center"/>
    </xf>
    <xf numFmtId="0" fontId="0" fillId="0" borderId="0" xfId="0" applyFont="1" applyBorder="1"/>
    <xf numFmtId="0" fontId="0" fillId="0" borderId="0" xfId="0" applyFont="1"/>
    <xf numFmtId="3" fontId="13" fillId="0" borderId="4" xfId="0" applyNumberFormat="1" applyFont="1" applyFill="1" applyBorder="1" applyAlignment="1">
      <alignment horizontal="center"/>
    </xf>
    <xf numFmtId="0" fontId="13" fillId="0" borderId="4" xfId="0" applyFont="1" applyFill="1" applyBorder="1" applyAlignment="1">
      <alignment horizontal="center"/>
    </xf>
    <xf numFmtId="0" fontId="11" fillId="0" borderId="4" xfId="0" applyFont="1" applyFill="1" applyBorder="1" applyAlignment="1">
      <alignment horizontal="center" vertical="center" wrapText="1"/>
    </xf>
    <xf numFmtId="0" fontId="11" fillId="0" borderId="4" xfId="0" applyNumberFormat="1" applyFont="1" applyFill="1" applyBorder="1" applyAlignment="1">
      <alignment horizontal="center" vertical="top" wrapText="1"/>
    </xf>
    <xf numFmtId="49" fontId="9" fillId="0" borderId="0" xfId="0" applyNumberFormat="1" applyFont="1" applyFill="1" applyBorder="1" applyAlignment="1">
      <alignment horizontal="left"/>
    </xf>
    <xf numFmtId="49" fontId="9" fillId="0" borderId="0" xfId="0" applyNumberFormat="1" applyFont="1" applyFill="1" applyBorder="1" applyAlignment="1">
      <alignment horizontal="center"/>
    </xf>
    <xf numFmtId="0" fontId="14" fillId="0" borderId="8" xfId="0" applyFont="1" applyFill="1" applyBorder="1" applyAlignment="1">
      <alignment horizontal="center" vertical="center"/>
    </xf>
    <xf numFmtId="0" fontId="14" fillId="0" borderId="11" xfId="0" applyFont="1" applyFill="1" applyBorder="1" applyAlignment="1">
      <alignment horizontal="center" vertical="center" wrapText="1"/>
    </xf>
    <xf numFmtId="0" fontId="12" fillId="0" borderId="4" xfId="0" applyNumberFormat="1" applyFont="1" applyBorder="1" applyAlignment="1">
      <alignment horizontal="center" vertical="top" wrapText="1"/>
    </xf>
    <xf numFmtId="0" fontId="12" fillId="0" borderId="4" xfId="0" applyFont="1" applyFill="1" applyBorder="1"/>
    <xf numFmtId="0" fontId="16" fillId="0" borderId="6" xfId="0" applyFont="1" applyFill="1" applyBorder="1" applyAlignment="1">
      <alignment horizontal="left" vertical="top"/>
    </xf>
    <xf numFmtId="0" fontId="14" fillId="0" borderId="0" xfId="0" applyFont="1" applyFill="1" applyAlignment="1">
      <alignment horizontal="left"/>
    </xf>
    <xf numFmtId="0" fontId="15" fillId="0" borderId="0" xfId="0" applyFont="1" applyFill="1" applyBorder="1" applyAlignment="1">
      <alignment horizontal="center"/>
    </xf>
    <xf numFmtId="0" fontId="15" fillId="0" borderId="0" xfId="0" applyFont="1" applyBorder="1" applyAlignment="1">
      <alignment horizontal="center"/>
    </xf>
    <xf numFmtId="2" fontId="15" fillId="0" borderId="0" xfId="0" applyNumberFormat="1" applyFont="1" applyBorder="1" applyAlignment="1">
      <alignment horizontal="center"/>
    </xf>
    <xf numFmtId="2" fontId="17" fillId="0" borderId="0" xfId="0" applyNumberFormat="1" applyFont="1" applyBorder="1" applyAlignment="1">
      <alignment horizontal="center"/>
    </xf>
    <xf numFmtId="3" fontId="15" fillId="0" borderId="0" xfId="0" applyNumberFormat="1" applyFont="1" applyBorder="1" applyAlignment="1">
      <alignment horizontal="center"/>
    </xf>
    <xf numFmtId="0" fontId="13" fillId="0" borderId="0" xfId="0" applyNumberFormat="1" applyFont="1" applyFill="1" applyBorder="1" applyAlignment="1">
      <alignment horizontal="center" vertical="top"/>
    </xf>
    <xf numFmtId="0" fontId="15" fillId="0" borderId="0" xfId="0" applyFont="1" applyBorder="1" applyProtection="1">
      <protection locked="0"/>
    </xf>
    <xf numFmtId="14" fontId="15" fillId="0" borderId="0" xfId="0" applyNumberFormat="1" applyFont="1" applyFill="1" applyBorder="1" applyAlignment="1">
      <alignment horizontal="right"/>
    </xf>
    <xf numFmtId="0" fontId="15" fillId="0" borderId="0" xfId="0" applyFont="1" applyBorder="1"/>
    <xf numFmtId="14" fontId="15" fillId="0" borderId="0" xfId="0" applyNumberFormat="1" applyFont="1" applyBorder="1" applyAlignment="1">
      <alignment horizontal="right"/>
    </xf>
    <xf numFmtId="0" fontId="15" fillId="0" borderId="0" xfId="0" applyFont="1" applyBorder="1" applyAlignment="1">
      <alignment horizontal="center" vertical="center"/>
    </xf>
    <xf numFmtId="2" fontId="15" fillId="0" borderId="0" xfId="0" applyNumberFormat="1" applyFont="1" applyFill="1" applyBorder="1" applyAlignment="1">
      <alignment horizontal="center"/>
    </xf>
    <xf numFmtId="2" fontId="17" fillId="0" borderId="0" xfId="0" applyNumberFormat="1" applyFont="1" applyFill="1" applyBorder="1" applyAlignment="1">
      <alignment horizontal="center"/>
    </xf>
    <xf numFmtId="0" fontId="12" fillId="0" borderId="0" xfId="0" applyFont="1" applyFill="1" applyBorder="1" applyAlignment="1">
      <alignment horizontal="center"/>
    </xf>
    <xf numFmtId="0" fontId="15" fillId="0" borderId="0" xfId="0" applyFont="1" applyFill="1" applyBorder="1"/>
    <xf numFmtId="0" fontId="18" fillId="0" borderId="0" xfId="0" applyFont="1" applyBorder="1"/>
    <xf numFmtId="14" fontId="18" fillId="0" borderId="0" xfId="0" applyNumberFormat="1" applyFont="1" applyBorder="1"/>
    <xf numFmtId="0" fontId="0" fillId="0" borderId="0" xfId="0" applyFill="1" applyBorder="1" applyProtection="1">
      <protection locked="0"/>
    </xf>
    <xf numFmtId="14" fontId="18" fillId="0" borderId="0" xfId="0" applyNumberFormat="1" applyFont="1" applyFill="1" applyBorder="1" applyAlignment="1">
      <alignment horizontal="right"/>
    </xf>
    <xf numFmtId="0" fontId="0" fillId="0" borderId="0" xfId="0" applyBorder="1" applyProtection="1">
      <protection locked="0"/>
    </xf>
    <xf numFmtId="14" fontId="18" fillId="0" borderId="0" xfId="0" applyNumberFormat="1" applyFont="1" applyBorder="1" applyAlignment="1">
      <alignment horizontal="right"/>
    </xf>
    <xf numFmtId="0" fontId="18" fillId="0" borderId="0" xfId="0" applyFont="1" applyFill="1" applyBorder="1"/>
    <xf numFmtId="49" fontId="9" fillId="0" borderId="0" xfId="0" applyNumberFormat="1" applyFont="1" applyFill="1" applyBorder="1" applyAlignment="1">
      <alignment vertical="top" wrapText="1"/>
    </xf>
    <xf numFmtId="0" fontId="10" fillId="0" borderId="0" xfId="0" applyFont="1" applyFill="1" applyAlignment="1">
      <alignment vertical="top" wrapText="1"/>
    </xf>
    <xf numFmtId="0" fontId="9" fillId="0" borderId="12" xfId="0" applyFont="1" applyFill="1" applyBorder="1" applyAlignment="1">
      <alignment horizontal="center" vertical="center" wrapText="1"/>
    </xf>
    <xf numFmtId="0" fontId="10" fillId="0" borderId="0" xfId="0" applyFont="1" applyFill="1" applyBorder="1" applyAlignment="1">
      <alignment vertical="top" wrapText="1"/>
    </xf>
    <xf numFmtId="0" fontId="13" fillId="0" borderId="0" xfId="0" applyFont="1" applyFill="1" applyBorder="1" applyAlignment="1">
      <alignment horizontal="center" vertical="center" wrapText="1"/>
    </xf>
    <xf numFmtId="0" fontId="13" fillId="0" borderId="0" xfId="0" applyFont="1" applyFill="1" applyBorder="1" applyAlignment="1">
      <alignment vertical="center" wrapText="1"/>
    </xf>
    <xf numFmtId="15" fontId="13" fillId="0" borderId="0" xfId="0" applyNumberFormat="1" applyFont="1" applyFill="1" applyBorder="1" applyAlignment="1">
      <alignment horizontal="center" vertical="center" wrapText="1"/>
    </xf>
    <xf numFmtId="3" fontId="13" fillId="0" borderId="0" xfId="0" applyNumberFormat="1" applyFont="1" applyFill="1" applyBorder="1" applyAlignment="1">
      <alignment horizontal="center" vertical="center" wrapText="1"/>
    </xf>
    <xf numFmtId="0" fontId="0" fillId="0" borderId="0" xfId="0" applyFill="1" applyBorder="1"/>
    <xf numFmtId="2" fontId="12" fillId="0" borderId="0" xfId="0" applyNumberFormat="1" applyFont="1"/>
    <xf numFmtId="15" fontId="12" fillId="0" borderId="0" xfId="4" applyNumberFormat="1" applyFont="1" applyBorder="1" applyAlignment="1">
      <alignment horizontal="center" vertical="center"/>
    </xf>
    <xf numFmtId="0" fontId="12" fillId="0" borderId="0" xfId="0" applyNumberFormat="1" applyFont="1" applyBorder="1" applyAlignment="1">
      <alignment horizontal="center" vertical="center"/>
    </xf>
    <xf numFmtId="165" fontId="0" fillId="0" borderId="0" xfId="0" applyNumberFormat="1" applyFill="1" applyBorder="1"/>
    <xf numFmtId="165" fontId="0" fillId="0" borderId="0" xfId="0" applyNumberFormat="1" applyBorder="1"/>
    <xf numFmtId="165" fontId="0" fillId="0" borderId="0" xfId="0" applyNumberFormat="1" applyFill="1"/>
    <xf numFmtId="165" fontId="0" fillId="0" borderId="0" xfId="0" applyNumberFormat="1"/>
    <xf numFmtId="0" fontId="0" fillId="0" borderId="0" xfId="0" applyFill="1"/>
    <xf numFmtId="0" fontId="13" fillId="0" borderId="0" xfId="0" applyFont="1" applyFill="1" applyBorder="1" applyAlignment="1">
      <alignment horizontal="center" vertical="top" wrapText="1"/>
    </xf>
    <xf numFmtId="0" fontId="12" fillId="0" borderId="0" xfId="0" applyFont="1" applyFill="1" applyBorder="1" applyAlignment="1">
      <alignment horizontal="left" vertical="top" wrapText="1"/>
    </xf>
    <xf numFmtId="165" fontId="12" fillId="0" borderId="0" xfId="0" applyNumberFormat="1" applyFont="1" applyFill="1" applyBorder="1" applyAlignment="1">
      <alignment horizontal="center" vertical="center" wrapText="1"/>
    </xf>
    <xf numFmtId="165" fontId="12" fillId="0" borderId="0" xfId="0" applyNumberFormat="1" applyFont="1" applyFill="1" applyBorder="1" applyAlignment="1">
      <alignment horizontal="center" vertical="top"/>
    </xf>
    <xf numFmtId="0" fontId="12" fillId="0" borderId="0" xfId="0" applyFont="1" applyFill="1" applyBorder="1" applyAlignment="1">
      <alignment horizontal="right" vertical="top"/>
    </xf>
    <xf numFmtId="165" fontId="12" fillId="0" borderId="0" xfId="0" applyNumberFormat="1" applyFont="1" applyFill="1" applyBorder="1" applyAlignment="1">
      <alignment horizontal="center" vertical="center"/>
    </xf>
    <xf numFmtId="49" fontId="9" fillId="0" borderId="0" xfId="0" applyNumberFormat="1" applyFont="1" applyFill="1" applyAlignment="1">
      <alignment vertical="center"/>
    </xf>
    <xf numFmtId="49" fontId="9" fillId="2" borderId="12" xfId="0" applyNumberFormat="1" applyFont="1" applyFill="1" applyBorder="1" applyAlignment="1">
      <alignment horizontal="center" vertical="center" wrapText="1"/>
    </xf>
    <xf numFmtId="49" fontId="9" fillId="2" borderId="15" xfId="0" applyNumberFormat="1" applyFont="1" applyFill="1" applyBorder="1" applyAlignment="1">
      <alignment horizontal="left"/>
    </xf>
    <xf numFmtId="0" fontId="16" fillId="0" borderId="4" xfId="0" applyFont="1" applyFill="1" applyBorder="1" applyAlignment="1">
      <alignment horizontal="right" vertical="center" wrapText="1"/>
    </xf>
    <xf numFmtId="3" fontId="16" fillId="0" borderId="4" xfId="0" applyNumberFormat="1" applyFont="1" applyFill="1" applyBorder="1" applyAlignment="1">
      <alignment horizontal="right" vertical="center" wrapText="1"/>
    </xf>
    <xf numFmtId="3" fontId="9" fillId="0" borderId="0" xfId="0" applyNumberFormat="1" applyFont="1" applyFill="1" applyBorder="1" applyAlignment="1">
      <alignment horizontal="right"/>
    </xf>
    <xf numFmtId="3" fontId="0" fillId="0" borderId="0" xfId="0" applyNumberFormat="1"/>
    <xf numFmtId="49" fontId="9" fillId="2" borderId="12" xfId="0" applyNumberFormat="1" applyFont="1" applyFill="1" applyBorder="1" applyAlignment="1">
      <alignment horizontal="left"/>
    </xf>
    <xf numFmtId="3" fontId="9" fillId="2" borderId="17" xfId="0" applyNumberFormat="1" applyFont="1" applyFill="1" applyBorder="1" applyAlignment="1">
      <alignment horizontal="right"/>
    </xf>
    <xf numFmtId="49" fontId="10" fillId="2" borderId="4" xfId="0" applyNumberFormat="1" applyFont="1" applyFill="1" applyBorder="1" applyAlignment="1">
      <alignment horizontal="left"/>
    </xf>
    <xf numFmtId="0" fontId="10" fillId="2" borderId="4" xfId="0" applyFont="1" applyFill="1" applyBorder="1" applyAlignment="1">
      <alignment horizontal="right"/>
    </xf>
    <xf numFmtId="164" fontId="10" fillId="2" borderId="4" xfId="0" applyNumberFormat="1" applyFont="1" applyFill="1" applyBorder="1" applyAlignment="1">
      <alignment horizontal="right"/>
    </xf>
    <xf numFmtId="0" fontId="10" fillId="0" borderId="4" xfId="0" applyFont="1" applyFill="1" applyBorder="1" applyAlignment="1">
      <alignment horizontal="right"/>
    </xf>
    <xf numFmtId="164" fontId="10" fillId="0" borderId="4" xfId="0" applyNumberFormat="1" applyFont="1" applyFill="1" applyBorder="1" applyAlignment="1">
      <alignment horizontal="right"/>
    </xf>
    <xf numFmtId="0" fontId="10" fillId="0" borderId="0" xfId="0" applyFont="1" applyFill="1" applyBorder="1" applyAlignment="1">
      <alignment horizontal="right"/>
    </xf>
    <xf numFmtId="166" fontId="10" fillId="0" borderId="0" xfId="0" applyNumberFormat="1" applyFont="1" applyFill="1" applyBorder="1" applyAlignment="1">
      <alignment horizontal="right"/>
    </xf>
    <xf numFmtId="49" fontId="10" fillId="0" borderId="0" xfId="0" applyNumberFormat="1" applyFont="1" applyFill="1" applyBorder="1" applyAlignment="1">
      <alignment horizontal="left"/>
    </xf>
    <xf numFmtId="164" fontId="10" fillId="0" borderId="0" xfId="0" applyNumberFormat="1" applyFont="1" applyFill="1" applyBorder="1" applyAlignment="1">
      <alignment horizontal="right"/>
    </xf>
    <xf numFmtId="49" fontId="9" fillId="0" borderId="0" xfId="0" applyNumberFormat="1" applyFont="1" applyFill="1" applyAlignment="1"/>
    <xf numFmtId="49" fontId="10" fillId="0" borderId="0" xfId="0" applyNumberFormat="1" applyFont="1" applyFill="1" applyBorder="1" applyAlignment="1">
      <alignment horizontal="left" vertical="center"/>
    </xf>
    <xf numFmtId="1" fontId="10" fillId="0" borderId="0" xfId="0" applyNumberFormat="1" applyFont="1" applyFill="1" applyBorder="1" applyAlignment="1">
      <alignment horizontal="right"/>
    </xf>
    <xf numFmtId="49" fontId="10" fillId="0" borderId="0" xfId="0" applyNumberFormat="1" applyFont="1" applyFill="1" applyBorder="1" applyAlignment="1"/>
    <xf numFmtId="0" fontId="19" fillId="0" borderId="0" xfId="0" applyFont="1" applyBorder="1" applyAlignment="1">
      <alignment horizontal="right" vertical="center" wrapText="1"/>
    </xf>
    <xf numFmtId="3" fontId="19" fillId="0" borderId="0" xfId="0" applyNumberFormat="1" applyFont="1" applyBorder="1" applyAlignment="1">
      <alignment horizontal="right" vertical="center" wrapText="1"/>
    </xf>
    <xf numFmtId="3" fontId="0" fillId="0" borderId="0" xfId="0" applyNumberFormat="1" applyFill="1"/>
    <xf numFmtId="49" fontId="10" fillId="0" borderId="0" xfId="5" applyNumberFormat="1" applyFont="1" applyFill="1" applyBorder="1" applyAlignment="1">
      <alignment horizontal="left" vertical="center"/>
    </xf>
    <xf numFmtId="1" fontId="10" fillId="0" borderId="0" xfId="5" applyNumberFormat="1" applyFont="1" applyFill="1" applyBorder="1" applyAlignment="1">
      <alignment horizontal="right"/>
    </xf>
    <xf numFmtId="17" fontId="10" fillId="0" borderId="0" xfId="5" applyNumberFormat="1" applyFont="1" applyFill="1" applyBorder="1" applyAlignment="1">
      <alignment horizontal="left" vertical="center"/>
    </xf>
    <xf numFmtId="1" fontId="12" fillId="0" borderId="0" xfId="0" applyNumberFormat="1" applyFont="1"/>
    <xf numFmtId="3" fontId="12" fillId="0" borderId="0" xfId="0" applyNumberFormat="1" applyFont="1"/>
    <xf numFmtId="0" fontId="12" fillId="0" borderId="0" xfId="0" applyFont="1"/>
    <xf numFmtId="3" fontId="12" fillId="0" borderId="0" xfId="0" applyNumberFormat="1" applyFont="1" applyFill="1"/>
    <xf numFmtId="0" fontId="12" fillId="0" borderId="0" xfId="0" applyFont="1" applyFill="1"/>
    <xf numFmtId="1" fontId="12" fillId="0" borderId="0" xfId="0" applyNumberFormat="1" applyFont="1" applyFill="1"/>
    <xf numFmtId="0" fontId="13" fillId="0" borderId="0" xfId="0" applyNumberFormat="1" applyFont="1" applyFill="1" applyBorder="1" applyAlignment="1">
      <alignment vertical="top"/>
    </xf>
    <xf numFmtId="49" fontId="9" fillId="0" borderId="4" xfId="0" applyNumberFormat="1" applyFont="1" applyFill="1" applyBorder="1" applyAlignment="1">
      <alignment horizontal="left" vertical="top"/>
    </xf>
    <xf numFmtId="164" fontId="9" fillId="0" borderId="4" xfId="0" applyNumberFormat="1" applyFont="1" applyFill="1" applyBorder="1" applyAlignment="1">
      <alignment horizontal="right" vertical="top"/>
    </xf>
    <xf numFmtId="0" fontId="9" fillId="0" borderId="4" xfId="0" applyFont="1" applyFill="1" applyBorder="1" applyAlignment="1">
      <alignment horizontal="right" vertical="top"/>
    </xf>
    <xf numFmtId="166" fontId="9" fillId="0" borderId="4" xfId="0" applyNumberFormat="1" applyFont="1" applyFill="1" applyBorder="1" applyAlignment="1">
      <alignment horizontal="right" vertical="top"/>
    </xf>
    <xf numFmtId="166" fontId="9" fillId="0" borderId="2" xfId="0" applyNumberFormat="1" applyFont="1" applyFill="1" applyBorder="1" applyAlignment="1">
      <alignment horizontal="right" vertical="top"/>
    </xf>
    <xf numFmtId="164" fontId="0" fillId="0" borderId="0" xfId="0" applyNumberFormat="1"/>
    <xf numFmtId="166" fontId="0" fillId="0" borderId="0" xfId="0" applyNumberFormat="1"/>
    <xf numFmtId="168" fontId="10" fillId="0" borderId="4" xfId="0" applyNumberFormat="1" applyFont="1" applyFill="1" applyBorder="1" applyAlignment="1">
      <alignment horizontal="left" vertical="top"/>
    </xf>
    <xf numFmtId="164" fontId="10" fillId="0" borderId="4" xfId="0" applyNumberFormat="1" applyFont="1" applyFill="1" applyBorder="1" applyAlignment="1">
      <alignment horizontal="right" vertical="top"/>
    </xf>
    <xf numFmtId="0" fontId="10" fillId="0" borderId="4" xfId="0" applyFont="1" applyFill="1" applyBorder="1" applyAlignment="1">
      <alignment vertical="top"/>
    </xf>
    <xf numFmtId="0" fontId="10" fillId="0" borderId="0" xfId="0" applyFont="1" applyFill="1" applyAlignment="1">
      <alignment horizontal="left" vertical="top"/>
    </xf>
    <xf numFmtId="0" fontId="10" fillId="0" borderId="0" xfId="0" applyFont="1" applyFill="1" applyAlignment="1">
      <alignment vertical="top"/>
    </xf>
    <xf numFmtId="0" fontId="3" fillId="0" borderId="0" xfId="0" applyFont="1" applyFill="1" applyBorder="1" applyAlignment="1">
      <alignment wrapText="1"/>
    </xf>
    <xf numFmtId="0" fontId="3" fillId="0" borderId="0" xfId="0" applyFont="1" applyFill="1" applyBorder="1" applyAlignment="1">
      <alignment vertical="center" wrapText="1"/>
    </xf>
    <xf numFmtId="164" fontId="10" fillId="0" borderId="0" xfId="0" applyNumberFormat="1" applyFont="1" applyFill="1" applyAlignment="1">
      <alignment horizontal="left" vertical="top"/>
    </xf>
    <xf numFmtId="49" fontId="9" fillId="0" borderId="0" xfId="0" applyNumberFormat="1" applyFont="1" applyFill="1" applyAlignment="1">
      <alignment horizontal="left" vertical="top"/>
    </xf>
    <xf numFmtId="168" fontId="10" fillId="0" borderId="0" xfId="0" applyNumberFormat="1" applyFont="1" applyFill="1" applyBorder="1" applyAlignment="1">
      <alignment horizontal="left" vertical="top"/>
    </xf>
    <xf numFmtId="164" fontId="10" fillId="0" borderId="0" xfId="0" applyNumberFormat="1" applyFont="1" applyFill="1" applyBorder="1" applyAlignment="1">
      <alignment horizontal="right" vertical="top"/>
    </xf>
    <xf numFmtId="0" fontId="8" fillId="0" borderId="0" xfId="0" applyFont="1" applyFill="1" applyBorder="1" applyAlignment="1">
      <alignment horizontal="right" vertical="center" wrapText="1"/>
    </xf>
    <xf numFmtId="167" fontId="8" fillId="0" borderId="0" xfId="7" applyNumberFormat="1" applyFont="1" applyFill="1" applyBorder="1" applyAlignment="1">
      <alignment horizontal="right" vertical="center" wrapText="1"/>
    </xf>
    <xf numFmtId="0" fontId="10" fillId="0" borderId="0" xfId="0" applyFont="1" applyFill="1" applyBorder="1" applyAlignment="1">
      <alignment vertical="top"/>
    </xf>
    <xf numFmtId="49" fontId="10" fillId="0" borderId="0" xfId="6" applyNumberFormat="1" applyFont="1" applyFill="1" applyBorder="1" applyAlignment="1">
      <alignment horizontal="left" vertical="center"/>
    </xf>
    <xf numFmtId="164" fontId="10" fillId="0" borderId="0" xfId="6" applyNumberFormat="1" applyFont="1" applyFill="1" applyBorder="1" applyAlignment="1">
      <alignment horizontal="right" vertical="center"/>
    </xf>
    <xf numFmtId="0" fontId="13" fillId="0" borderId="0" xfId="6" applyFont="1" applyFill="1" applyBorder="1" applyAlignment="1">
      <alignment horizontal="right" vertical="center" wrapText="1"/>
    </xf>
    <xf numFmtId="167" fontId="13" fillId="0" borderId="0" xfId="7" applyNumberFormat="1" applyFont="1" applyFill="1" applyBorder="1" applyAlignment="1">
      <alignment horizontal="right" vertical="center" wrapText="1"/>
    </xf>
    <xf numFmtId="0" fontId="10" fillId="0" borderId="0" xfId="6" applyFont="1" applyFill="1" applyBorder="1" applyAlignment="1">
      <alignment vertical="center"/>
    </xf>
    <xf numFmtId="1" fontId="10" fillId="0" borderId="0" xfId="6" applyNumberFormat="1" applyFont="1" applyFill="1" applyBorder="1" applyAlignment="1">
      <alignment vertical="center"/>
    </xf>
    <xf numFmtId="2" fontId="3" fillId="0" borderId="0" xfId="0" applyNumberFormat="1" applyFont="1" applyFill="1" applyBorder="1" applyAlignment="1">
      <alignment horizontal="center" wrapText="1"/>
    </xf>
    <xf numFmtId="49" fontId="9" fillId="0" borderId="4" xfId="0" applyNumberFormat="1" applyFont="1" applyFill="1" applyBorder="1" applyAlignment="1">
      <alignment horizontal="center" vertical="top" wrapText="1"/>
    </xf>
    <xf numFmtId="0" fontId="9" fillId="0" borderId="4" xfId="0" applyFont="1" applyFill="1" applyBorder="1" applyAlignment="1">
      <alignment vertical="top"/>
    </xf>
    <xf numFmtId="1" fontId="9" fillId="0" borderId="4" xfId="0" applyNumberFormat="1" applyFont="1" applyFill="1" applyBorder="1" applyAlignment="1">
      <alignment vertical="top"/>
    </xf>
    <xf numFmtId="164" fontId="9" fillId="0" borderId="4" xfId="0" applyNumberFormat="1" applyFont="1" applyFill="1" applyBorder="1" applyAlignment="1">
      <alignment vertical="top"/>
    </xf>
    <xf numFmtId="49" fontId="23" fillId="0" borderId="4" xfId="0" applyNumberFormat="1" applyFont="1" applyFill="1" applyBorder="1" applyAlignment="1">
      <alignment vertical="top" wrapText="1"/>
    </xf>
    <xf numFmtId="168" fontId="10" fillId="0" borderId="4" xfId="5" applyNumberFormat="1" applyFont="1" applyFill="1" applyBorder="1" applyAlignment="1">
      <alignment horizontal="left" vertical="top" wrapText="1"/>
    </xf>
    <xf numFmtId="0" fontId="12" fillId="0" borderId="4" xfId="0" applyFont="1" applyFill="1" applyBorder="1" applyAlignment="1">
      <alignment horizontal="right" vertical="center"/>
    </xf>
    <xf numFmtId="1" fontId="13" fillId="0" borderId="4" xfId="0" applyNumberFormat="1" applyFont="1" applyFill="1" applyBorder="1" applyAlignment="1">
      <alignment horizontal="right" vertical="center"/>
    </xf>
    <xf numFmtId="164" fontId="10" fillId="0" borderId="4" xfId="0" applyNumberFormat="1" applyFont="1" applyFill="1" applyBorder="1" applyAlignment="1">
      <alignment vertical="top"/>
    </xf>
    <xf numFmtId="49" fontId="9" fillId="0" borderId="0" xfId="0" applyNumberFormat="1" applyFont="1" applyFill="1" applyBorder="1" applyAlignment="1">
      <alignment horizontal="left" vertical="top" wrapText="1"/>
    </xf>
    <xf numFmtId="49" fontId="9" fillId="0" borderId="0" xfId="0" applyNumberFormat="1" applyFont="1" applyFill="1" applyAlignment="1">
      <alignment vertical="top" wrapText="1"/>
    </xf>
    <xf numFmtId="0" fontId="10" fillId="0" borderId="0" xfId="0" applyNumberFormat="1" applyFont="1" applyFill="1" applyBorder="1" applyAlignment="1">
      <alignment horizontal="right" vertical="top" wrapText="1"/>
    </xf>
    <xf numFmtId="0" fontId="10" fillId="0" borderId="0" xfId="0" applyNumberFormat="1" applyFont="1" applyFill="1" applyBorder="1" applyAlignment="1">
      <alignment vertical="top" wrapText="1"/>
    </xf>
    <xf numFmtId="1" fontId="10" fillId="0" borderId="0" xfId="0" applyNumberFormat="1" applyFont="1" applyFill="1" applyBorder="1" applyAlignment="1">
      <alignment horizontal="right" vertical="top" wrapText="1"/>
    </xf>
    <xf numFmtId="0" fontId="12" fillId="0" borderId="0" xfId="0" applyFont="1" applyFill="1" applyBorder="1"/>
    <xf numFmtId="168" fontId="7" fillId="0" borderId="0" xfId="6" applyNumberFormat="1" applyFont="1" applyFill="1" applyBorder="1" applyAlignment="1">
      <alignment horizontal="left" vertical="top"/>
    </xf>
    <xf numFmtId="0" fontId="7" fillId="0" borderId="0" xfId="6" applyNumberFormat="1" applyFont="1" applyFill="1" applyBorder="1" applyAlignment="1">
      <alignment horizontal="right" vertical="top" wrapText="1"/>
    </xf>
    <xf numFmtId="1" fontId="7" fillId="0" borderId="0" xfId="6" applyNumberFormat="1" applyFont="1" applyFill="1" applyBorder="1" applyAlignment="1">
      <alignment horizontal="right" vertical="top" wrapText="1"/>
    </xf>
    <xf numFmtId="0" fontId="15" fillId="0" borderId="0" xfId="6" applyFont="1" applyFill="1" applyBorder="1"/>
    <xf numFmtId="168" fontId="7" fillId="0" borderId="0" xfId="6" applyNumberFormat="1" applyFont="1" applyFill="1" applyBorder="1" applyAlignment="1">
      <alignment horizontal="left" vertical="center" wrapText="1"/>
    </xf>
    <xf numFmtId="168" fontId="10" fillId="0" borderId="0" xfId="5" applyNumberFormat="1" applyFont="1" applyFill="1" applyBorder="1" applyAlignment="1">
      <alignment horizontal="left" vertical="top" wrapText="1"/>
    </xf>
    <xf numFmtId="49" fontId="23" fillId="0" borderId="4" xfId="0" applyNumberFormat="1" applyFont="1" applyFill="1" applyBorder="1" applyAlignment="1">
      <alignment horizontal="center" vertical="top" wrapText="1"/>
    </xf>
    <xf numFmtId="49" fontId="23" fillId="0" borderId="2" xfId="0" applyNumberFormat="1" applyFont="1" applyFill="1" applyBorder="1" applyAlignment="1">
      <alignment horizontal="center" vertical="top" wrapText="1"/>
    </xf>
    <xf numFmtId="49" fontId="23" fillId="0" borderId="3" xfId="0" applyNumberFormat="1" applyFont="1" applyFill="1" applyBorder="1" applyAlignment="1">
      <alignment horizontal="center" vertical="top" wrapText="1"/>
    </xf>
    <xf numFmtId="0" fontId="13" fillId="0" borderId="31" xfId="0" applyFont="1" applyFill="1" applyBorder="1" applyAlignment="1">
      <alignment horizontal="left"/>
    </xf>
    <xf numFmtId="1" fontId="12" fillId="0" borderId="32" xfId="0" applyNumberFormat="1" applyFont="1" applyFill="1" applyBorder="1" applyAlignment="1">
      <alignment wrapText="1"/>
    </xf>
    <xf numFmtId="0" fontId="24" fillId="0" borderId="0" xfId="0" applyFont="1" applyFill="1" applyBorder="1" applyAlignment="1">
      <alignment horizontal="center" wrapText="1"/>
    </xf>
    <xf numFmtId="1" fontId="0" fillId="0" borderId="0" xfId="0" applyNumberFormat="1" applyFill="1" applyBorder="1"/>
    <xf numFmtId="0" fontId="12" fillId="0" borderId="0" xfId="0" applyFont="1" applyFill="1" applyBorder="1" applyAlignment="1">
      <alignment wrapText="1"/>
    </xf>
    <xf numFmtId="0" fontId="12" fillId="0" borderId="2" xfId="0" applyFont="1" applyFill="1" applyBorder="1" applyAlignment="1">
      <alignment wrapText="1"/>
    </xf>
    <xf numFmtId="2" fontId="24" fillId="0" borderId="0" xfId="0" applyNumberFormat="1" applyFont="1" applyFill="1" applyBorder="1" applyAlignment="1">
      <alignment horizontal="center" wrapText="1"/>
    </xf>
    <xf numFmtId="0" fontId="12" fillId="0" borderId="11" xfId="0" applyFont="1" applyFill="1" applyBorder="1" applyAlignment="1">
      <alignment wrapText="1"/>
    </xf>
    <xf numFmtId="0" fontId="12" fillId="0" borderId="32" xfId="0" applyFont="1" applyFill="1" applyBorder="1" applyAlignment="1">
      <alignment wrapText="1"/>
    </xf>
    <xf numFmtId="0" fontId="13" fillId="0" borderId="33" xfId="0" applyFont="1" applyFill="1" applyBorder="1" applyAlignment="1">
      <alignment horizontal="left"/>
    </xf>
    <xf numFmtId="0" fontId="25" fillId="0" borderId="4" xfId="0" applyFont="1" applyFill="1" applyBorder="1" applyAlignment="1">
      <alignment horizontal="left" vertical="top"/>
    </xf>
    <xf numFmtId="0" fontId="20" fillId="0" borderId="32" xfId="0" applyFont="1" applyFill="1" applyBorder="1" applyAlignment="1">
      <alignment wrapText="1"/>
    </xf>
    <xf numFmtId="0" fontId="26" fillId="0" borderId="0" xfId="0" applyFont="1" applyFill="1" applyBorder="1" applyAlignment="1">
      <alignment horizontal="center" wrapText="1"/>
    </xf>
    <xf numFmtId="49" fontId="27" fillId="0" borderId="0" xfId="0" applyNumberFormat="1" applyFont="1" applyFill="1" applyAlignment="1">
      <alignment wrapText="1"/>
    </xf>
    <xf numFmtId="49" fontId="23" fillId="0" borderId="0" xfId="0" applyNumberFormat="1" applyFont="1" applyFill="1" applyAlignment="1"/>
    <xf numFmtId="0" fontId="13" fillId="0" borderId="0" xfId="0" applyNumberFormat="1" applyFont="1" applyFill="1" applyBorder="1" applyAlignment="1"/>
    <xf numFmtId="49" fontId="9" fillId="0" borderId="0" xfId="0" applyNumberFormat="1" applyFont="1" applyFill="1" applyBorder="1" applyAlignment="1">
      <alignment vertical="center"/>
    </xf>
    <xf numFmtId="49" fontId="9" fillId="0" borderId="0" xfId="0" applyNumberFormat="1" applyFont="1" applyFill="1" applyBorder="1" applyAlignment="1">
      <alignment horizontal="center" vertical="top" wrapText="1"/>
    </xf>
    <xf numFmtId="1" fontId="9" fillId="0" borderId="4" xfId="0" applyNumberFormat="1" applyFont="1" applyFill="1" applyBorder="1" applyAlignment="1">
      <alignment horizontal="right" vertical="top"/>
    </xf>
    <xf numFmtId="0" fontId="9" fillId="0" borderId="0" xfId="0" applyFont="1" applyFill="1" applyBorder="1" applyAlignment="1">
      <alignment horizontal="right"/>
    </xf>
    <xf numFmtId="1" fontId="20" fillId="0" borderId="4" xfId="5" applyNumberFormat="1" applyFont="1" applyFill="1" applyBorder="1"/>
    <xf numFmtId="1" fontId="9" fillId="0" borderId="0" xfId="0" applyNumberFormat="1" applyFont="1" applyFill="1" applyBorder="1" applyAlignment="1">
      <alignment horizontal="right" vertical="top"/>
    </xf>
    <xf numFmtId="1" fontId="13" fillId="0" borderId="4" xfId="5" applyNumberFormat="1" applyFont="1" applyFill="1" applyBorder="1" applyAlignment="1">
      <alignment horizontal="right" vertical="center" wrapText="1"/>
    </xf>
    <xf numFmtId="1" fontId="12" fillId="0" borderId="4" xfId="5" applyNumberFormat="1" applyFont="1" applyFill="1" applyBorder="1" applyAlignment="1">
      <alignment horizontal="right" vertical="center" wrapText="1"/>
    </xf>
    <xf numFmtId="1" fontId="12" fillId="0" borderId="0" xfId="5" applyNumberFormat="1" applyFont="1" applyFill="1" applyBorder="1" applyAlignment="1">
      <alignment horizontal="right" vertical="center" wrapText="1"/>
    </xf>
    <xf numFmtId="1" fontId="12" fillId="0" borderId="0" xfId="0" applyNumberFormat="1" applyFont="1" applyFill="1" applyBorder="1" applyAlignment="1">
      <alignment horizontal="right" vertical="top"/>
    </xf>
    <xf numFmtId="164" fontId="12" fillId="0" borderId="0" xfId="0" applyNumberFormat="1" applyFont="1" applyFill="1" applyBorder="1" applyAlignment="1">
      <alignment horizontal="right" vertical="top"/>
    </xf>
    <xf numFmtId="0" fontId="10" fillId="0" borderId="0" xfId="0" applyFont="1" applyFill="1" applyAlignment="1">
      <alignment horizontal="left" vertical="center"/>
    </xf>
    <xf numFmtId="49" fontId="9" fillId="0" borderId="0" xfId="0" applyNumberFormat="1" applyFont="1" applyFill="1" applyAlignment="1">
      <alignment horizontal="left"/>
    </xf>
    <xf numFmtId="168" fontId="12" fillId="0" borderId="0" xfId="0" applyNumberFormat="1" applyFont="1" applyFill="1" applyBorder="1" applyAlignment="1">
      <alignment horizontal="left" vertical="top"/>
    </xf>
    <xf numFmtId="1" fontId="13" fillId="0" borderId="0" xfId="0" applyNumberFormat="1" applyFont="1" applyFill="1" applyBorder="1" applyAlignment="1">
      <alignment horizontal="right" wrapText="1"/>
    </xf>
    <xf numFmtId="1" fontId="0" fillId="0" borderId="0" xfId="0" applyNumberFormat="1" applyFont="1" applyFill="1" applyBorder="1" applyAlignment="1"/>
    <xf numFmtId="1" fontId="13" fillId="0" borderId="0" xfId="0" applyNumberFormat="1" applyFont="1" applyFill="1" applyBorder="1" applyAlignment="1"/>
    <xf numFmtId="0" fontId="13" fillId="0" borderId="0" xfId="0" applyFont="1" applyFill="1" applyBorder="1" applyAlignment="1">
      <alignment horizontal="right" wrapText="1"/>
    </xf>
    <xf numFmtId="1" fontId="12" fillId="0" borderId="0" xfId="0" applyNumberFormat="1" applyFont="1" applyFill="1" applyBorder="1" applyAlignment="1">
      <alignment horizontal="right"/>
    </xf>
    <xf numFmtId="1" fontId="13" fillId="0" borderId="0" xfId="5" applyNumberFormat="1" applyFont="1" applyFill="1" applyBorder="1" applyAlignment="1">
      <alignment horizontal="right" vertical="center" wrapText="1"/>
    </xf>
    <xf numFmtId="0" fontId="10" fillId="0" borderId="0" xfId="0" applyFont="1" applyFill="1" applyAlignment="1">
      <alignment vertical="center"/>
    </xf>
    <xf numFmtId="49" fontId="9" fillId="0" borderId="8" xfId="0" applyNumberFormat="1" applyFont="1" applyFill="1" applyBorder="1" applyAlignment="1">
      <alignment horizontal="center" vertical="center" wrapText="1"/>
    </xf>
    <xf numFmtId="3" fontId="9" fillId="0" borderId="4" xfId="0" applyNumberFormat="1" applyFont="1" applyFill="1" applyBorder="1" applyAlignment="1">
      <alignment horizontal="right" vertical="center"/>
    </xf>
    <xf numFmtId="168" fontId="7" fillId="0" borderId="4" xfId="5" applyNumberFormat="1" applyFont="1" applyFill="1" applyBorder="1" applyAlignment="1">
      <alignment horizontal="left" vertical="top" wrapText="1"/>
    </xf>
    <xf numFmtId="3" fontId="10" fillId="0" borderId="4" xfId="0" applyNumberFormat="1" applyFont="1" applyFill="1" applyBorder="1" applyAlignment="1">
      <alignment horizontal="right" vertical="center"/>
    </xf>
    <xf numFmtId="1" fontId="8" fillId="0" borderId="0" xfId="5" applyNumberFormat="1" applyFont="1" applyFill="1" applyBorder="1" applyAlignment="1">
      <alignment horizontal="right" vertical="center" wrapText="1"/>
    </xf>
    <xf numFmtId="3" fontId="10" fillId="0" borderId="0" xfId="0" applyNumberFormat="1" applyFont="1" applyFill="1" applyBorder="1" applyAlignment="1">
      <alignment horizontal="right" vertical="center"/>
    </xf>
    <xf numFmtId="168" fontId="10" fillId="0" borderId="0" xfId="0" applyNumberFormat="1" applyFont="1" applyFill="1" applyBorder="1" applyAlignment="1">
      <alignment horizontal="left" vertical="center"/>
    </xf>
    <xf numFmtId="168" fontId="10" fillId="0" borderId="0" xfId="5" applyNumberFormat="1" applyFont="1" applyFill="1" applyBorder="1" applyAlignment="1">
      <alignment horizontal="left" vertical="top"/>
    </xf>
    <xf numFmtId="168" fontId="7" fillId="0" borderId="0" xfId="5" applyNumberFormat="1" applyFont="1" applyFill="1" applyBorder="1" applyAlignment="1">
      <alignment horizontal="left" vertical="top" wrapText="1"/>
    </xf>
    <xf numFmtId="49" fontId="9" fillId="2" borderId="1" xfId="0" applyNumberFormat="1" applyFont="1" applyFill="1" applyBorder="1" applyAlignment="1">
      <alignment horizontal="center" vertical="center" wrapText="1"/>
    </xf>
    <xf numFmtId="3" fontId="9" fillId="2" borderId="12" xfId="0" applyNumberFormat="1" applyFont="1" applyFill="1" applyBorder="1" applyAlignment="1">
      <alignment horizontal="right"/>
    </xf>
    <xf numFmtId="164" fontId="9" fillId="2" borderId="12" xfId="0" applyNumberFormat="1" applyFont="1" applyFill="1" applyBorder="1" applyAlignment="1">
      <alignment horizontal="right"/>
    </xf>
    <xf numFmtId="0" fontId="9" fillId="2" borderId="12" xfId="0" applyFont="1" applyFill="1" applyBorder="1" applyAlignment="1">
      <alignment horizontal="right"/>
    </xf>
    <xf numFmtId="3" fontId="9" fillId="0" borderId="4" xfId="0" applyNumberFormat="1" applyFont="1" applyFill="1" applyBorder="1" applyAlignment="1">
      <alignment horizontal="right"/>
    </xf>
    <xf numFmtId="0" fontId="12" fillId="0" borderId="4" xfId="0" applyFont="1" applyFill="1" applyBorder="1" applyAlignment="1">
      <alignment horizontal="right"/>
    </xf>
    <xf numFmtId="1" fontId="12" fillId="0" borderId="4" xfId="0" applyNumberFormat="1" applyFont="1" applyFill="1" applyBorder="1" applyAlignment="1">
      <alignment horizontal="right" wrapText="1"/>
    </xf>
    <xf numFmtId="49" fontId="9" fillId="0" borderId="0" xfId="0" applyNumberFormat="1" applyFont="1" applyFill="1" applyAlignment="1">
      <alignment horizontal="left" wrapText="1"/>
    </xf>
    <xf numFmtId="3" fontId="10" fillId="0" borderId="0" xfId="0" applyNumberFormat="1" applyFont="1" applyFill="1" applyBorder="1" applyAlignment="1">
      <alignment horizontal="right"/>
    </xf>
    <xf numFmtId="3" fontId="10" fillId="0" borderId="0" xfId="5" applyNumberFormat="1" applyFont="1" applyFill="1" applyBorder="1" applyAlignment="1">
      <alignment horizontal="right"/>
    </xf>
    <xf numFmtId="49" fontId="23" fillId="0" borderId="8" xfId="0" applyNumberFormat="1" applyFont="1" applyFill="1" applyBorder="1" applyAlignment="1">
      <alignment horizontal="center" vertical="center" wrapText="1"/>
    </xf>
    <xf numFmtId="1" fontId="12" fillId="0" borderId="0" xfId="0" applyNumberFormat="1" applyFont="1" applyFill="1" applyBorder="1"/>
    <xf numFmtId="1" fontId="11" fillId="0" borderId="0" xfId="0" applyNumberFormat="1" applyFont="1" applyFill="1" applyBorder="1"/>
    <xf numFmtId="1" fontId="12" fillId="0" borderId="0" xfId="5" applyNumberFormat="1" applyFont="1" applyFill="1" applyBorder="1"/>
    <xf numFmtId="166" fontId="10" fillId="0" borderId="0" xfId="5" applyNumberFormat="1" applyFont="1" applyFill="1" applyBorder="1" applyAlignment="1">
      <alignment horizontal="right"/>
    </xf>
    <xf numFmtId="49" fontId="9" fillId="0" borderId="0" xfId="0" applyNumberFormat="1" applyFont="1" applyFill="1" applyBorder="1" applyAlignment="1"/>
    <xf numFmtId="0" fontId="6" fillId="0" borderId="0" xfId="0" applyFont="1" applyFill="1" applyAlignment="1">
      <alignment vertical="center"/>
    </xf>
    <xf numFmtId="0" fontId="13" fillId="0" borderId="0" xfId="8" applyNumberFormat="1" applyFont="1" applyFill="1" applyBorder="1" applyAlignment="1"/>
    <xf numFmtId="0" fontId="10" fillId="2" borderId="0" xfId="8" applyFont="1" applyFill="1" applyAlignment="1">
      <alignment vertical="center"/>
    </xf>
    <xf numFmtId="49" fontId="9" fillId="0" borderId="8" xfId="8" applyNumberFormat="1" applyFont="1" applyFill="1" applyBorder="1" applyAlignment="1">
      <alignment horizontal="center" vertical="center" wrapText="1"/>
    </xf>
    <xf numFmtId="49" fontId="9" fillId="2" borderId="1" xfId="8" applyNumberFormat="1" applyFont="1" applyFill="1" applyBorder="1" applyAlignment="1">
      <alignment horizontal="left"/>
    </xf>
    <xf numFmtId="169" fontId="9" fillId="2" borderId="1" xfId="8" applyNumberFormat="1" applyFont="1" applyFill="1" applyBorder="1" applyAlignment="1">
      <alignment horizontal="right"/>
    </xf>
    <xf numFmtId="164" fontId="9" fillId="2" borderId="1" xfId="8" applyNumberFormat="1" applyFont="1" applyFill="1" applyBorder="1" applyAlignment="1">
      <alignment horizontal="right"/>
    </xf>
    <xf numFmtId="170" fontId="9" fillId="0" borderId="1" xfId="8" applyNumberFormat="1" applyFont="1" applyFill="1" applyBorder="1" applyAlignment="1">
      <alignment horizontal="right"/>
    </xf>
    <xf numFmtId="0" fontId="9" fillId="2" borderId="0" xfId="8" applyFont="1" applyFill="1" applyAlignment="1">
      <alignment vertical="center"/>
    </xf>
    <xf numFmtId="49" fontId="9" fillId="2" borderId="12" xfId="8" applyNumberFormat="1" applyFont="1" applyFill="1" applyBorder="1" applyAlignment="1">
      <alignment horizontal="left"/>
    </xf>
    <xf numFmtId="164" fontId="9" fillId="2" borderId="0" xfId="8" applyNumberFormat="1" applyFont="1" applyFill="1" applyAlignment="1">
      <alignment vertical="center"/>
    </xf>
    <xf numFmtId="49" fontId="10" fillId="2" borderId="4" xfId="8" applyNumberFormat="1" applyFont="1" applyFill="1" applyBorder="1" applyAlignment="1">
      <alignment horizontal="left"/>
    </xf>
    <xf numFmtId="169" fontId="10" fillId="2" borderId="4" xfId="8" applyNumberFormat="1" applyFont="1" applyFill="1" applyBorder="1" applyAlignment="1">
      <alignment horizontal="right"/>
    </xf>
    <xf numFmtId="164" fontId="10" fillId="2" borderId="4" xfId="8" applyNumberFormat="1" applyFont="1" applyFill="1" applyBorder="1" applyAlignment="1">
      <alignment horizontal="right"/>
    </xf>
    <xf numFmtId="164" fontId="10" fillId="0" borderId="4" xfId="8" applyNumberFormat="1" applyFont="1" applyFill="1" applyBorder="1" applyAlignment="1">
      <alignment horizontal="right"/>
    </xf>
    <xf numFmtId="169" fontId="10" fillId="0" borderId="4" xfId="8" applyNumberFormat="1" applyFont="1" applyFill="1" applyBorder="1" applyAlignment="1">
      <alignment horizontal="right"/>
    </xf>
    <xf numFmtId="164" fontId="10" fillId="2" borderId="0" xfId="8" applyNumberFormat="1" applyFont="1" applyFill="1" applyAlignment="1">
      <alignment vertical="center"/>
    </xf>
    <xf numFmtId="169" fontId="10" fillId="2" borderId="0" xfId="8" applyNumberFormat="1" applyFont="1" applyFill="1" applyAlignment="1">
      <alignment vertical="center"/>
    </xf>
    <xf numFmtId="164" fontId="13" fillId="0" borderId="0" xfId="8" applyNumberFormat="1" applyFont="1" applyFill="1" applyBorder="1" applyAlignment="1"/>
    <xf numFmtId="169" fontId="13" fillId="0" borderId="0" xfId="8" applyNumberFormat="1" applyFont="1" applyFill="1" applyBorder="1" applyAlignment="1"/>
    <xf numFmtId="171" fontId="13" fillId="0" borderId="0" xfId="8" applyNumberFormat="1" applyFont="1" applyFill="1" applyBorder="1" applyAlignment="1"/>
    <xf numFmtId="170" fontId="9" fillId="2" borderId="1" xfId="8" applyNumberFormat="1" applyFont="1" applyFill="1" applyBorder="1" applyAlignment="1">
      <alignment horizontal="right"/>
    </xf>
    <xf numFmtId="164" fontId="9" fillId="0" borderId="1" xfId="8" applyNumberFormat="1" applyFont="1" applyFill="1" applyBorder="1" applyAlignment="1">
      <alignment horizontal="right"/>
    </xf>
    <xf numFmtId="49" fontId="9" fillId="0" borderId="12" xfId="8" applyNumberFormat="1" applyFont="1" applyFill="1" applyBorder="1" applyAlignment="1">
      <alignment horizontal="left"/>
    </xf>
    <xf numFmtId="164" fontId="9" fillId="2" borderId="12" xfId="8" applyNumberFormat="1" applyFont="1" applyFill="1" applyBorder="1" applyAlignment="1">
      <alignment horizontal="right"/>
    </xf>
    <xf numFmtId="164" fontId="9" fillId="0" borderId="0" xfId="8" applyNumberFormat="1" applyFont="1" applyFill="1" applyAlignment="1">
      <alignment vertical="center"/>
    </xf>
    <xf numFmtId="0" fontId="9" fillId="0" borderId="0" xfId="8" applyFont="1" applyFill="1" applyAlignment="1">
      <alignment vertical="center"/>
    </xf>
    <xf numFmtId="49" fontId="9" fillId="2" borderId="0" xfId="8" applyNumberFormat="1" applyFont="1" applyFill="1" applyAlignment="1">
      <alignment horizontal="left"/>
    </xf>
    <xf numFmtId="3" fontId="13" fillId="0" borderId="0" xfId="8" applyNumberFormat="1" applyFont="1" applyFill="1" applyBorder="1" applyAlignment="1"/>
    <xf numFmtId="49" fontId="9" fillId="2" borderId="1" xfId="8" applyNumberFormat="1" applyFont="1" applyFill="1" applyBorder="1" applyAlignment="1">
      <alignment horizontal="right"/>
    </xf>
    <xf numFmtId="0" fontId="9" fillId="2" borderId="1" xfId="8" applyFont="1" applyFill="1" applyBorder="1" applyAlignment="1">
      <alignment horizontal="right"/>
    </xf>
    <xf numFmtId="172" fontId="9" fillId="2" borderId="1" xfId="8" applyNumberFormat="1" applyFont="1" applyFill="1" applyBorder="1" applyAlignment="1">
      <alignment horizontal="right"/>
    </xf>
    <xf numFmtId="164" fontId="10" fillId="7" borderId="4" xfId="9" applyNumberFormat="1" applyFont="1" applyFill="1" applyBorder="1" applyAlignment="1">
      <alignment horizontal="right"/>
    </xf>
    <xf numFmtId="1" fontId="10" fillId="7" borderId="4" xfId="9" applyNumberFormat="1" applyFont="1" applyFill="1" applyBorder="1" applyAlignment="1">
      <alignment horizontal="right"/>
    </xf>
    <xf numFmtId="170" fontId="10" fillId="7" borderId="4" xfId="9" applyNumberFormat="1" applyFont="1" applyFill="1" applyBorder="1" applyAlignment="1">
      <alignment horizontal="right"/>
    </xf>
    <xf numFmtId="164" fontId="10" fillId="0" borderId="4" xfId="9" applyNumberFormat="1" applyFont="1" applyFill="1" applyBorder="1" applyAlignment="1">
      <alignment horizontal="right"/>
    </xf>
    <xf numFmtId="1" fontId="10" fillId="0" borderId="4" xfId="9" applyNumberFormat="1" applyFont="1" applyFill="1" applyBorder="1" applyAlignment="1">
      <alignment horizontal="right"/>
    </xf>
    <xf numFmtId="170" fontId="10" fillId="0" borderId="4" xfId="9" applyNumberFormat="1" applyFont="1" applyFill="1" applyBorder="1" applyAlignment="1">
      <alignment horizontal="right"/>
    </xf>
    <xf numFmtId="43" fontId="20" fillId="0" borderId="4" xfId="1" applyFont="1" applyFill="1" applyBorder="1" applyAlignment="1">
      <alignment vertical="top" wrapText="1"/>
    </xf>
    <xf numFmtId="43" fontId="12" fillId="0" borderId="4" xfId="1" applyFont="1" applyFill="1" applyBorder="1" applyAlignment="1">
      <alignment vertical="top" wrapText="1"/>
    </xf>
    <xf numFmtId="43" fontId="13" fillId="0" borderId="4" xfId="1" applyFont="1" applyFill="1" applyBorder="1" applyAlignment="1">
      <alignment vertical="top" wrapText="1"/>
    </xf>
    <xf numFmtId="43" fontId="12" fillId="0" borderId="0" xfId="1" applyFont="1" applyFill="1" applyBorder="1" applyAlignment="1"/>
    <xf numFmtId="43" fontId="20" fillId="0" borderId="8" xfId="1" applyFont="1" applyFill="1" applyBorder="1" applyAlignment="1">
      <alignment vertical="top" wrapText="1"/>
    </xf>
    <xf numFmtId="43" fontId="13" fillId="0" borderId="8" xfId="1" applyFont="1" applyFill="1" applyBorder="1" applyAlignment="1">
      <alignment vertical="top" wrapText="1"/>
    </xf>
    <xf numFmtId="17" fontId="20" fillId="0" borderId="4" xfId="1" applyNumberFormat="1" applyFont="1" applyFill="1" applyBorder="1" applyAlignment="1"/>
    <xf numFmtId="17" fontId="20" fillId="0" borderId="0" xfId="1" applyNumberFormat="1" applyFont="1" applyFill="1" applyBorder="1" applyAlignment="1"/>
    <xf numFmtId="43" fontId="12" fillId="0" borderId="10" xfId="1" applyFont="1" applyFill="1" applyBorder="1" applyAlignment="1">
      <alignment vertical="top" wrapText="1"/>
    </xf>
    <xf numFmtId="43" fontId="12" fillId="0" borderId="0" xfId="1" applyFont="1" applyFill="1" applyBorder="1" applyAlignment="1">
      <alignment vertical="top" wrapText="1"/>
    </xf>
    <xf numFmtId="43" fontId="13" fillId="0" borderId="10" xfId="1" applyFont="1" applyFill="1" applyBorder="1" applyAlignment="1">
      <alignment vertical="top" wrapText="1"/>
    </xf>
    <xf numFmtId="167" fontId="12" fillId="0" borderId="10" xfId="1" applyNumberFormat="1" applyFont="1" applyFill="1" applyBorder="1" applyAlignment="1">
      <alignment horizontal="right" vertical="top" wrapText="1"/>
    </xf>
    <xf numFmtId="167" fontId="12" fillId="0" borderId="0" xfId="1" applyNumberFormat="1" applyFont="1" applyFill="1" applyBorder="1" applyAlignment="1">
      <alignment horizontal="right" vertical="top" wrapText="1"/>
    </xf>
    <xf numFmtId="167" fontId="12" fillId="0" borderId="0" xfId="1" applyNumberFormat="1" applyFont="1" applyFill="1" applyBorder="1" applyAlignment="1">
      <alignment vertical="top" wrapText="1"/>
    </xf>
    <xf numFmtId="43" fontId="12" fillId="0" borderId="23" xfId="1" applyFont="1" applyFill="1" applyBorder="1" applyAlignment="1">
      <alignment vertical="top" wrapText="1"/>
    </xf>
    <xf numFmtId="167" fontId="12" fillId="0" borderId="23" xfId="1" applyNumberFormat="1" applyFont="1" applyFill="1" applyBorder="1" applyAlignment="1">
      <alignment horizontal="right" vertical="top" wrapText="1"/>
    </xf>
    <xf numFmtId="43" fontId="20" fillId="0" borderId="0" xfId="1" applyFont="1" applyFill="1" applyBorder="1" applyAlignment="1">
      <alignment vertical="top" wrapText="1"/>
    </xf>
    <xf numFmtId="43" fontId="12" fillId="0" borderId="8" xfId="1" applyFont="1" applyFill="1" applyBorder="1" applyAlignment="1">
      <alignment vertical="top" wrapText="1"/>
    </xf>
    <xf numFmtId="43" fontId="12" fillId="0" borderId="8" xfId="1" applyFont="1" applyFill="1" applyBorder="1" applyAlignment="1">
      <alignment horizontal="right" vertical="center" wrapText="1"/>
    </xf>
    <xf numFmtId="43" fontId="12" fillId="0" borderId="0" xfId="1" applyFont="1" applyFill="1" applyBorder="1" applyAlignment="1">
      <alignment horizontal="right" vertical="center" wrapText="1"/>
    </xf>
    <xf numFmtId="43" fontId="12" fillId="0" borderId="10" xfId="1" applyFont="1" applyFill="1" applyBorder="1" applyAlignment="1">
      <alignment horizontal="right" vertical="center" wrapText="1"/>
    </xf>
    <xf numFmtId="43" fontId="12" fillId="0" borderId="10" xfId="1" applyFont="1" applyFill="1" applyBorder="1" applyAlignment="1">
      <alignment vertical="top"/>
    </xf>
    <xf numFmtId="43" fontId="12" fillId="0" borderId="10" xfId="1" applyFont="1" applyFill="1" applyBorder="1" applyAlignment="1">
      <alignment horizontal="right" vertical="center"/>
    </xf>
    <xf numFmtId="43" fontId="12" fillId="0" borderId="23" xfId="1" applyFont="1" applyFill="1" applyBorder="1" applyAlignment="1">
      <alignment horizontal="right" vertical="center" wrapText="1"/>
    </xf>
    <xf numFmtId="0" fontId="0" fillId="0" borderId="0" xfId="0" applyAlignment="1">
      <alignment horizontal="right"/>
    </xf>
    <xf numFmtId="167" fontId="12" fillId="0" borderId="8" xfId="1" applyNumberFormat="1" applyFont="1" applyFill="1" applyBorder="1" applyAlignment="1">
      <alignment horizontal="right" vertical="center" wrapText="1"/>
    </xf>
    <xf numFmtId="167" fontId="12" fillId="0" borderId="0" xfId="1" applyNumberFormat="1" applyFont="1" applyFill="1" applyBorder="1" applyAlignment="1">
      <alignment horizontal="right" vertical="center" wrapText="1"/>
    </xf>
    <xf numFmtId="164" fontId="10" fillId="0" borderId="0" xfId="8" applyNumberFormat="1" applyFont="1" applyFill="1" applyBorder="1" applyAlignment="1">
      <alignment horizontal="right"/>
    </xf>
    <xf numFmtId="164" fontId="0" fillId="0" borderId="0" xfId="0" applyNumberFormat="1" applyBorder="1"/>
    <xf numFmtId="172" fontId="10" fillId="0" borderId="10" xfId="8" applyNumberFormat="1" applyFont="1" applyFill="1" applyBorder="1" applyAlignment="1">
      <alignment horizontal="right"/>
    </xf>
    <xf numFmtId="164" fontId="10" fillId="0" borderId="10" xfId="8" applyNumberFormat="1" applyFont="1" applyFill="1" applyBorder="1" applyAlignment="1">
      <alignment horizontal="right"/>
    </xf>
    <xf numFmtId="167" fontId="12" fillId="0" borderId="23" xfId="1" applyNumberFormat="1" applyFont="1" applyFill="1" applyBorder="1" applyAlignment="1">
      <alignment horizontal="right" vertical="center" wrapText="1"/>
    </xf>
    <xf numFmtId="43" fontId="12" fillId="0" borderId="11" xfId="1" applyFont="1" applyFill="1" applyBorder="1" applyAlignment="1">
      <alignment vertical="top" wrapText="1"/>
    </xf>
    <xf numFmtId="43" fontId="12" fillId="0" borderId="36" xfId="1" applyFont="1" applyFill="1" applyBorder="1" applyAlignment="1">
      <alignment vertical="top" wrapText="1"/>
    </xf>
    <xf numFmtId="43" fontId="12" fillId="0" borderId="37" xfId="1" applyFont="1" applyFill="1" applyBorder="1" applyAlignment="1">
      <alignment vertical="top" wrapText="1"/>
    </xf>
    <xf numFmtId="43" fontId="12" fillId="0" borderId="23" xfId="1" applyFont="1" applyFill="1" applyBorder="1" applyAlignment="1">
      <alignment horizontal="right" vertical="top" wrapText="1"/>
    </xf>
    <xf numFmtId="43" fontId="12" fillId="0" borderId="8" xfId="1" applyFont="1" applyFill="1" applyBorder="1" applyAlignment="1">
      <alignment horizontal="right" vertical="top" wrapText="1"/>
    </xf>
    <xf numFmtId="43" fontId="12" fillId="0" borderId="10" xfId="1" applyFont="1" applyFill="1" applyBorder="1" applyAlignment="1">
      <alignment horizontal="right" vertical="top" wrapText="1"/>
    </xf>
    <xf numFmtId="43" fontId="12" fillId="0" borderId="0" xfId="1" applyFont="1" applyFill="1" applyBorder="1" applyAlignment="1">
      <alignment horizontal="right" vertical="top" wrapText="1"/>
    </xf>
    <xf numFmtId="43" fontId="12" fillId="0" borderId="0" xfId="1" applyNumberFormat="1" applyFont="1" applyFill="1" applyBorder="1" applyAlignment="1">
      <alignment horizontal="right" vertical="center" wrapText="1"/>
    </xf>
    <xf numFmtId="43" fontId="12" fillId="0" borderId="0" xfId="1" applyNumberFormat="1" applyFont="1" applyFill="1" applyBorder="1" applyAlignment="1">
      <alignment horizontal="right" vertical="top" wrapText="1"/>
    </xf>
    <xf numFmtId="43" fontId="13" fillId="0" borderId="0" xfId="1" applyFont="1" applyFill="1" applyBorder="1" applyAlignment="1">
      <alignment vertical="top" wrapText="1"/>
    </xf>
    <xf numFmtId="43" fontId="12" fillId="0" borderId="0" xfId="1" applyFont="1" applyFill="1" applyBorder="1" applyAlignment="1">
      <alignment vertical="top"/>
    </xf>
    <xf numFmtId="3" fontId="12" fillId="0" borderId="4" xfId="0" applyNumberFormat="1" applyFont="1" applyFill="1" applyBorder="1"/>
    <xf numFmtId="3" fontId="12" fillId="0" borderId="4" xfId="0" applyNumberFormat="1" applyFont="1" applyFill="1" applyBorder="1" applyAlignment="1">
      <alignment horizontal="right"/>
    </xf>
    <xf numFmtId="17" fontId="11" fillId="4" borderId="0" xfId="8" applyNumberFormat="1" applyFont="1" applyFill="1" applyBorder="1" applyAlignment="1">
      <alignment horizontal="left" vertical="center"/>
    </xf>
    <xf numFmtId="3" fontId="11" fillId="4" borderId="0" xfId="8" applyNumberFormat="1" applyFont="1" applyFill="1" applyBorder="1" applyAlignment="1">
      <alignment horizontal="right" vertical="center"/>
    </xf>
    <xf numFmtId="0" fontId="11" fillId="4" borderId="0" xfId="8" applyNumberFormat="1" applyFont="1" applyFill="1" applyBorder="1" applyAlignment="1">
      <alignment horizontal="right" vertical="center"/>
    </xf>
    <xf numFmtId="3" fontId="11" fillId="0" borderId="0" xfId="8" applyNumberFormat="1" applyFont="1" applyFill="1" applyBorder="1" applyAlignment="1">
      <alignment horizontal="right" vertical="center"/>
    </xf>
    <xf numFmtId="49" fontId="10" fillId="2" borderId="0" xfId="8" applyNumberFormat="1" applyFont="1" applyFill="1" applyBorder="1" applyAlignment="1">
      <alignment horizontal="left"/>
    </xf>
    <xf numFmtId="164" fontId="10" fillId="2" borderId="0" xfId="8" applyNumberFormat="1" applyFont="1" applyFill="1" applyBorder="1" applyAlignment="1">
      <alignment horizontal="right"/>
    </xf>
    <xf numFmtId="3" fontId="10" fillId="2" borderId="0" xfId="8" applyNumberFormat="1" applyFont="1" applyFill="1" applyBorder="1" applyAlignment="1">
      <alignment horizontal="right"/>
    </xf>
    <xf numFmtId="170" fontId="10" fillId="2" borderId="0" xfId="8" applyNumberFormat="1" applyFont="1" applyFill="1" applyBorder="1" applyAlignment="1">
      <alignment horizontal="right"/>
    </xf>
    <xf numFmtId="174" fontId="13" fillId="0" borderId="0" xfId="8" applyNumberFormat="1" applyFont="1" applyFill="1" applyBorder="1" applyAlignment="1"/>
    <xf numFmtId="175" fontId="13" fillId="0" borderId="0" xfId="8" applyNumberFormat="1" applyFont="1" applyFill="1" applyBorder="1" applyAlignment="1"/>
    <xf numFmtId="170" fontId="10" fillId="2" borderId="0" xfId="8" applyNumberFormat="1" applyFont="1" applyFill="1" applyAlignment="1">
      <alignment vertical="center"/>
    </xf>
    <xf numFmtId="164" fontId="10" fillId="2" borderId="22" xfId="8" applyNumberFormat="1" applyFont="1" applyFill="1" applyBorder="1" applyAlignment="1">
      <alignment horizontal="right"/>
    </xf>
    <xf numFmtId="172" fontId="10" fillId="2" borderId="0" xfId="8" applyNumberFormat="1" applyFont="1" applyFill="1" applyBorder="1" applyAlignment="1">
      <alignment horizontal="right"/>
    </xf>
    <xf numFmtId="49" fontId="29" fillId="2" borderId="0" xfId="8" applyNumberFormat="1" applyFont="1" applyFill="1" applyAlignment="1">
      <alignment horizontal="left"/>
    </xf>
    <xf numFmtId="0" fontId="10" fillId="2" borderId="0" xfId="8" applyFont="1" applyFill="1" applyBorder="1" applyAlignment="1">
      <alignment horizontal="right"/>
    </xf>
    <xf numFmtId="173" fontId="30" fillId="0" borderId="0" xfId="9" applyFont="1" applyFill="1"/>
    <xf numFmtId="172" fontId="10" fillId="2" borderId="0" xfId="8" applyNumberFormat="1" applyFont="1" applyFill="1" applyAlignment="1">
      <alignment vertical="center"/>
    </xf>
    <xf numFmtId="170" fontId="13" fillId="0" borderId="0" xfId="8" applyNumberFormat="1" applyFont="1" applyFill="1" applyBorder="1" applyAlignment="1"/>
    <xf numFmtId="176" fontId="13" fillId="0" borderId="0" xfId="8" applyNumberFormat="1" applyFont="1" applyFill="1" applyBorder="1" applyAlignment="1"/>
    <xf numFmtId="178" fontId="10" fillId="2" borderId="0" xfId="8" applyNumberFormat="1" applyFont="1" applyFill="1" applyBorder="1" applyAlignment="1">
      <alignment horizontal="right"/>
    </xf>
    <xf numFmtId="178" fontId="10" fillId="0" borderId="0" xfId="8" applyNumberFormat="1" applyFont="1" applyFill="1" applyBorder="1" applyAlignment="1">
      <alignment horizontal="right"/>
    </xf>
    <xf numFmtId="177" fontId="9" fillId="2" borderId="0" xfId="8" applyNumberFormat="1" applyFont="1" applyFill="1" applyAlignment="1">
      <alignment vertical="center"/>
    </xf>
    <xf numFmtId="177" fontId="10" fillId="2" borderId="0" xfId="8" applyNumberFormat="1" applyFont="1" applyFill="1" applyBorder="1" applyAlignment="1">
      <alignment horizontal="right"/>
    </xf>
    <xf numFmtId="179" fontId="10" fillId="2" borderId="0" xfId="8" applyNumberFormat="1" applyFont="1" applyFill="1" applyBorder="1" applyAlignment="1">
      <alignment horizontal="right"/>
    </xf>
    <xf numFmtId="0" fontId="13" fillId="0" borderId="0" xfId="8" applyNumberFormat="1" applyFont="1" applyFill="1" applyBorder="1" applyAlignment="1">
      <alignment vertical="top"/>
    </xf>
    <xf numFmtId="0" fontId="10" fillId="2" borderId="0" xfId="8" applyFont="1" applyFill="1" applyAlignment="1">
      <alignment vertical="top"/>
    </xf>
    <xf numFmtId="2" fontId="10" fillId="2" borderId="0" xfId="8" applyNumberFormat="1" applyFont="1" applyFill="1" applyAlignment="1">
      <alignment vertical="top"/>
    </xf>
    <xf numFmtId="0" fontId="10" fillId="0" borderId="0" xfId="8" applyFont="1" applyFill="1" applyAlignment="1">
      <alignment vertical="top"/>
    </xf>
    <xf numFmtId="0" fontId="35" fillId="0" borderId="0" xfId="8" applyNumberFormat="1" applyFont="1" applyFill="1" applyBorder="1" applyAlignment="1">
      <alignment vertical="top"/>
    </xf>
    <xf numFmtId="0" fontId="36" fillId="2" borderId="0" xfId="8" applyFont="1" applyFill="1" applyAlignment="1">
      <alignment vertical="top"/>
    </xf>
    <xf numFmtId="0" fontId="31" fillId="0" borderId="0" xfId="8" applyNumberFormat="1" applyFont="1" applyFill="1" applyBorder="1" applyAlignment="1">
      <alignment horizontal="center" vertical="top"/>
    </xf>
    <xf numFmtId="49" fontId="32" fillId="2" borderId="0" xfId="8" applyNumberFormat="1" applyFont="1" applyFill="1" applyBorder="1" applyAlignment="1">
      <alignment horizontal="left" vertical="center" wrapText="1"/>
    </xf>
    <xf numFmtId="3" fontId="31" fillId="0" borderId="0" xfId="8" applyNumberFormat="1" applyFont="1" applyFill="1" applyBorder="1" applyAlignment="1">
      <alignment horizontal="right" vertical="top"/>
    </xf>
    <xf numFmtId="4" fontId="31" fillId="0" borderId="0" xfId="8" applyNumberFormat="1" applyFont="1" applyFill="1" applyBorder="1" applyAlignment="1">
      <alignment horizontal="right" vertical="top"/>
    </xf>
    <xf numFmtId="180" fontId="31" fillId="0" borderId="0" xfId="8" applyNumberFormat="1" applyFont="1" applyFill="1" applyBorder="1" applyAlignment="1">
      <alignment horizontal="right" vertical="top"/>
    </xf>
    <xf numFmtId="2" fontId="31" fillId="0" borderId="0" xfId="8" applyNumberFormat="1" applyFont="1" applyFill="1" applyBorder="1" applyAlignment="1">
      <alignment horizontal="right" vertical="top"/>
    </xf>
    <xf numFmtId="0" fontId="37" fillId="2" borderId="0" xfId="8" applyFont="1" applyFill="1" applyBorder="1" applyAlignment="1">
      <alignment horizontal="center" vertical="center"/>
    </xf>
    <xf numFmtId="49" fontId="37" fillId="2" borderId="0" xfId="8" applyNumberFormat="1" applyFont="1" applyFill="1" applyBorder="1" applyAlignment="1">
      <alignment horizontal="left" vertical="center"/>
    </xf>
    <xf numFmtId="164" fontId="37" fillId="2" borderId="0" xfId="8" applyNumberFormat="1" applyFont="1" applyFill="1" applyBorder="1" applyAlignment="1">
      <alignment horizontal="left" vertical="center"/>
    </xf>
    <xf numFmtId="181" fontId="37" fillId="2" borderId="0" xfId="10" applyNumberFormat="1" applyFont="1" applyFill="1" applyBorder="1" applyAlignment="1">
      <alignment horizontal="left" vertical="center"/>
    </xf>
    <xf numFmtId="0" fontId="37" fillId="2" borderId="0" xfId="8" applyFont="1" applyFill="1" applyBorder="1" applyAlignment="1">
      <alignment horizontal="left" vertical="center"/>
    </xf>
    <xf numFmtId="182" fontId="10" fillId="2" borderId="0" xfId="8" applyNumberFormat="1" applyFont="1" applyFill="1" applyBorder="1" applyAlignment="1">
      <alignment horizontal="right"/>
    </xf>
    <xf numFmtId="182" fontId="10" fillId="0" borderId="0" xfId="8" applyNumberFormat="1" applyFont="1" applyFill="1" applyBorder="1" applyAlignment="1">
      <alignment horizontal="right"/>
    </xf>
    <xf numFmtId="183" fontId="10" fillId="2" borderId="0" xfId="8" applyNumberFormat="1" applyFont="1" applyFill="1" applyBorder="1" applyAlignment="1">
      <alignment horizontal="right"/>
    </xf>
    <xf numFmtId="49" fontId="10" fillId="2" borderId="0" xfId="8" applyNumberFormat="1" applyFont="1" applyFill="1" applyAlignment="1"/>
    <xf numFmtId="179" fontId="9" fillId="2" borderId="0" xfId="8" applyNumberFormat="1" applyFont="1" applyFill="1" applyAlignment="1">
      <alignment vertical="center"/>
    </xf>
    <xf numFmtId="186" fontId="10" fillId="2" borderId="0" xfId="8" applyNumberFormat="1" applyFont="1" applyFill="1" applyBorder="1" applyAlignment="1">
      <alignment horizontal="right"/>
    </xf>
    <xf numFmtId="185" fontId="10" fillId="2" borderId="0" xfId="8" applyNumberFormat="1" applyFont="1" applyFill="1" applyBorder="1" applyAlignment="1">
      <alignment horizontal="right"/>
    </xf>
    <xf numFmtId="49" fontId="9" fillId="2" borderId="0" xfId="8" applyNumberFormat="1" applyFont="1" applyFill="1" applyAlignment="1"/>
    <xf numFmtId="179" fontId="10" fillId="2" borderId="0" xfId="8" applyNumberFormat="1" applyFont="1" applyFill="1" applyBorder="1" applyAlignment="1">
      <alignment horizontal="right" vertical="center" wrapText="1"/>
    </xf>
    <xf numFmtId="178" fontId="10" fillId="2" borderId="0" xfId="8" applyNumberFormat="1" applyFont="1" applyFill="1" applyBorder="1" applyAlignment="1">
      <alignment horizontal="right" vertical="center" wrapText="1"/>
    </xf>
    <xf numFmtId="183" fontId="10" fillId="2" borderId="0" xfId="8" applyNumberFormat="1" applyFont="1" applyFill="1" applyBorder="1" applyAlignment="1">
      <alignment horizontal="right" vertical="center" wrapText="1"/>
    </xf>
    <xf numFmtId="0" fontId="14" fillId="0" borderId="0" xfId="8" applyNumberFormat="1" applyFont="1" applyFill="1" applyBorder="1" applyAlignment="1"/>
    <xf numFmtId="189" fontId="9" fillId="2" borderId="0" xfId="8" applyNumberFormat="1" applyFont="1" applyFill="1" applyAlignment="1">
      <alignment vertical="center"/>
    </xf>
    <xf numFmtId="167" fontId="13" fillId="0" borderId="0" xfId="11" applyNumberFormat="1" applyFont="1" applyFill="1" applyBorder="1" applyAlignment="1"/>
    <xf numFmtId="49" fontId="39" fillId="2" borderId="22" xfId="8" applyNumberFormat="1" applyFont="1" applyFill="1" applyBorder="1" applyAlignment="1">
      <alignment horizontal="center" vertical="center"/>
    </xf>
    <xf numFmtId="49" fontId="9" fillId="2" borderId="22" xfId="8" applyNumberFormat="1" applyFont="1" applyFill="1" applyBorder="1" applyAlignment="1">
      <alignment horizontal="left"/>
    </xf>
    <xf numFmtId="0" fontId="9" fillId="2" borderId="0" xfId="8" applyFont="1" applyFill="1" applyAlignment="1">
      <alignment vertical="top"/>
    </xf>
    <xf numFmtId="49" fontId="10" fillId="2" borderId="0" xfId="8" applyNumberFormat="1" applyFont="1" applyFill="1" applyBorder="1" applyAlignment="1">
      <alignment horizontal="left" vertical="top"/>
    </xf>
    <xf numFmtId="0" fontId="10" fillId="2" borderId="0" xfId="8" applyFont="1" applyFill="1" applyBorder="1" applyAlignment="1">
      <alignment horizontal="right" vertical="top"/>
    </xf>
    <xf numFmtId="172" fontId="10" fillId="2" borderId="0" xfId="8" applyNumberFormat="1" applyFont="1" applyFill="1" applyBorder="1" applyAlignment="1">
      <alignment horizontal="right" vertical="top"/>
    </xf>
    <xf numFmtId="170" fontId="10" fillId="2" borderId="0" xfId="8" applyNumberFormat="1" applyFont="1" applyFill="1" applyBorder="1" applyAlignment="1">
      <alignment horizontal="right" vertical="top"/>
    </xf>
    <xf numFmtId="164" fontId="10" fillId="2" borderId="0" xfId="8" applyNumberFormat="1" applyFont="1" applyFill="1" applyBorder="1" applyAlignment="1">
      <alignment horizontal="right" vertical="top"/>
    </xf>
    <xf numFmtId="167" fontId="13" fillId="0" borderId="0" xfId="11" applyNumberFormat="1" applyFont="1" applyFill="1" applyBorder="1" applyAlignment="1">
      <alignment vertical="top"/>
    </xf>
    <xf numFmtId="172" fontId="13" fillId="0" borderId="0" xfId="8" applyNumberFormat="1" applyFont="1" applyFill="1" applyBorder="1" applyAlignment="1">
      <alignment vertical="top"/>
    </xf>
    <xf numFmtId="175" fontId="10" fillId="2" borderId="0" xfId="8" applyNumberFormat="1" applyFont="1" applyFill="1" applyBorder="1" applyAlignment="1">
      <alignment horizontal="right"/>
    </xf>
    <xf numFmtId="178" fontId="10" fillId="2" borderId="0" xfId="8" applyNumberFormat="1" applyFont="1" applyFill="1" applyAlignment="1">
      <alignment vertical="center"/>
    </xf>
    <xf numFmtId="178" fontId="13" fillId="0" borderId="0" xfId="8" applyNumberFormat="1" applyFont="1" applyFill="1" applyBorder="1" applyAlignment="1"/>
    <xf numFmtId="172" fontId="13" fillId="0" borderId="0" xfId="8" applyNumberFormat="1" applyFont="1" applyFill="1" applyBorder="1" applyAlignment="1"/>
    <xf numFmtId="170" fontId="9" fillId="2" borderId="22" xfId="8" applyNumberFormat="1" applyFont="1" applyFill="1" applyBorder="1" applyAlignment="1">
      <alignment horizontal="right"/>
    </xf>
    <xf numFmtId="3" fontId="30" fillId="0" borderId="0" xfId="8" applyNumberFormat="1" applyFont="1" applyFill="1" applyBorder="1" applyAlignment="1">
      <alignment horizontal="justify" vertical="center"/>
    </xf>
    <xf numFmtId="3" fontId="9" fillId="0" borderId="12" xfId="8" applyNumberFormat="1" applyFont="1" applyFill="1" applyBorder="1" applyAlignment="1">
      <alignment horizontal="right"/>
    </xf>
    <xf numFmtId="3" fontId="9" fillId="2" borderId="0" xfId="8" applyNumberFormat="1" applyFont="1" applyFill="1" applyAlignment="1">
      <alignment vertical="center"/>
    </xf>
    <xf numFmtId="3" fontId="10" fillId="2" borderId="0" xfId="8" applyNumberFormat="1" applyFont="1" applyFill="1" applyAlignment="1">
      <alignment vertical="center"/>
    </xf>
    <xf numFmtId="3" fontId="10" fillId="0" borderId="4" xfId="8" applyNumberFormat="1" applyFont="1" applyFill="1" applyBorder="1" applyAlignment="1">
      <alignment horizontal="right"/>
    </xf>
    <xf numFmtId="3" fontId="13" fillId="0" borderId="0" xfId="17" applyNumberFormat="1" applyFont="1" applyFill="1" applyBorder="1" applyAlignment="1">
      <alignment horizontal="center"/>
    </xf>
    <xf numFmtId="3" fontId="13" fillId="0" borderId="0" xfId="18" applyNumberFormat="1" applyFont="1" applyFill="1" applyBorder="1" applyAlignment="1">
      <alignment horizontal="center"/>
    </xf>
    <xf numFmtId="164" fontId="10" fillId="0" borderId="0" xfId="8" applyNumberFormat="1" applyFont="1" applyFill="1" applyBorder="1" applyAlignment="1">
      <alignment horizontal="center"/>
    </xf>
    <xf numFmtId="3" fontId="10" fillId="2" borderId="0" xfId="8" applyNumberFormat="1" applyFont="1" applyFill="1" applyBorder="1" applyAlignment="1">
      <alignment horizontal="right" vertical="top"/>
    </xf>
    <xf numFmtId="164" fontId="10" fillId="0" borderId="0" xfId="8" applyNumberFormat="1" applyFont="1" applyFill="1" applyBorder="1" applyAlignment="1">
      <alignment horizontal="right" vertical="top"/>
    </xf>
    <xf numFmtId="178" fontId="9" fillId="2" borderId="0" xfId="8" applyNumberFormat="1" applyFont="1" applyFill="1" applyAlignment="1">
      <alignment vertical="center"/>
    </xf>
    <xf numFmtId="193" fontId="10" fillId="2" borderId="0" xfId="8" applyNumberFormat="1" applyFont="1" applyFill="1" applyBorder="1" applyAlignment="1">
      <alignment horizontal="right"/>
    </xf>
    <xf numFmtId="0" fontId="43" fillId="2" borderId="0" xfId="8" applyFont="1" applyFill="1" applyAlignment="1">
      <alignment vertical="center"/>
    </xf>
    <xf numFmtId="49" fontId="10" fillId="2" borderId="0" xfId="8" applyNumberFormat="1" applyFont="1" applyFill="1" applyBorder="1" applyAlignment="1">
      <alignment horizontal="left" wrapText="1"/>
    </xf>
    <xf numFmtId="49" fontId="10" fillId="2" borderId="0" xfId="8" applyNumberFormat="1" applyFont="1" applyFill="1" applyBorder="1" applyAlignment="1">
      <alignment horizontal="center" vertical="center"/>
    </xf>
    <xf numFmtId="0" fontId="16" fillId="0" borderId="0" xfId="20" applyNumberFormat="1" applyFont="1" applyFill="1" applyBorder="1" applyAlignment="1">
      <alignment vertical="top"/>
    </xf>
    <xf numFmtId="0" fontId="31" fillId="0" borderId="0" xfId="20" applyNumberFormat="1" applyFont="1" applyFill="1"/>
    <xf numFmtId="0" fontId="41" fillId="3" borderId="4" xfId="20" applyNumberFormat="1" applyFont="1" applyFill="1" applyBorder="1" applyAlignment="1">
      <alignment horizontal="center" vertical="center" wrapText="1"/>
    </xf>
    <xf numFmtId="0" fontId="31" fillId="3" borderId="4" xfId="20" applyNumberFormat="1" applyFont="1" applyFill="1" applyBorder="1" applyAlignment="1">
      <alignment wrapText="1"/>
    </xf>
    <xf numFmtId="1" fontId="31" fillId="0" borderId="0" xfId="20" applyNumberFormat="1" applyFont="1" applyFill="1"/>
    <xf numFmtId="1" fontId="30" fillId="3" borderId="0" xfId="20" applyNumberFormat="1" applyFont="1" applyFill="1" applyBorder="1" applyAlignment="1">
      <alignment horizontal="right" vertical="center"/>
    </xf>
    <xf numFmtId="1" fontId="30" fillId="0" borderId="0" xfId="20" applyNumberFormat="1" applyFont="1" applyFill="1" applyBorder="1" applyAlignment="1">
      <alignment horizontal="right" vertical="center"/>
    </xf>
    <xf numFmtId="0" fontId="31" fillId="0" borderId="0" xfId="20" applyNumberFormat="1" applyFont="1" applyFill="1" applyAlignment="1"/>
    <xf numFmtId="173" fontId="31" fillId="0" borderId="0" xfId="20" applyFont="1" applyFill="1" applyAlignment="1">
      <alignment horizontal="left" vertical="top"/>
    </xf>
    <xf numFmtId="0" fontId="41" fillId="0" borderId="0" xfId="20" applyNumberFormat="1" applyFont="1" applyFill="1"/>
    <xf numFmtId="0" fontId="12" fillId="0" borderId="0" xfId="20" applyNumberFormat="1" applyFont="1" applyAlignment="1">
      <alignment vertical="top"/>
    </xf>
    <xf numFmtId="0" fontId="31" fillId="0" borderId="0" xfId="20" applyNumberFormat="1" applyFont="1" applyAlignment="1">
      <alignment vertical="top"/>
    </xf>
    <xf numFmtId="173" fontId="45" fillId="9" borderId="4" xfId="22" applyNumberFormat="1" applyFont="1" applyFill="1" applyBorder="1" applyAlignment="1">
      <alignment horizontal="center" vertical="top" wrapText="1"/>
    </xf>
    <xf numFmtId="173" fontId="45" fillId="9" borderId="4" xfId="23" applyNumberFormat="1" applyFont="1" applyFill="1" applyBorder="1" applyAlignment="1">
      <alignment horizontal="center" vertical="top" wrapText="1"/>
    </xf>
    <xf numFmtId="168" fontId="45" fillId="0" borderId="4" xfId="20" applyNumberFormat="1" applyFont="1" applyFill="1" applyBorder="1" applyAlignment="1">
      <alignment horizontal="left" vertical="top" wrapText="1"/>
    </xf>
    <xf numFmtId="0" fontId="41" fillId="0" borderId="0" xfId="20" applyNumberFormat="1" applyFont="1" applyAlignment="1">
      <alignment vertical="top"/>
    </xf>
    <xf numFmtId="0" fontId="41" fillId="0" borderId="0" xfId="20" applyNumberFormat="1" applyFont="1" applyFill="1" applyAlignment="1">
      <alignment vertical="top"/>
    </xf>
    <xf numFmtId="168" fontId="30" fillId="0" borderId="4" xfId="20" applyNumberFormat="1" applyFont="1" applyFill="1" applyBorder="1" applyAlignment="1">
      <alignment horizontal="left" vertical="top" wrapText="1"/>
    </xf>
    <xf numFmtId="0" fontId="31" fillId="0" borderId="0" xfId="20" applyNumberFormat="1" applyFont="1" applyFill="1" applyAlignment="1">
      <alignment vertical="top"/>
    </xf>
    <xf numFmtId="0" fontId="31" fillId="3" borderId="0" xfId="20" applyNumberFormat="1" applyFont="1" applyFill="1" applyAlignment="1">
      <alignment vertical="top"/>
    </xf>
    <xf numFmtId="173" fontId="46" fillId="0" borderId="0" xfId="20" applyFont="1" applyAlignment="1">
      <alignment vertical="top"/>
    </xf>
    <xf numFmtId="2" fontId="46" fillId="0" borderId="0" xfId="20" applyNumberFormat="1" applyFont="1" applyAlignment="1">
      <alignment vertical="top"/>
    </xf>
    <xf numFmtId="0" fontId="44" fillId="0" borderId="0" xfId="20" applyNumberFormat="1" applyFont="1" applyAlignment="1">
      <alignment vertical="top"/>
    </xf>
    <xf numFmtId="0" fontId="47" fillId="0" borderId="0" xfId="20" applyNumberFormat="1" applyFont="1" applyAlignment="1">
      <alignment vertical="top"/>
    </xf>
    <xf numFmtId="3" fontId="30" fillId="0" borderId="0" xfId="19" applyNumberFormat="1" applyFont="1" applyFill="1" applyBorder="1" applyAlignment="1">
      <alignment horizontal="right" vertical="top" wrapText="1"/>
    </xf>
    <xf numFmtId="3" fontId="35" fillId="0" borderId="0" xfId="19" applyNumberFormat="1" applyFont="1" applyFill="1" applyBorder="1" applyAlignment="1">
      <alignment horizontal="right" vertical="top" wrapText="1"/>
    </xf>
    <xf numFmtId="0" fontId="12" fillId="0" borderId="0" xfId="20" applyNumberFormat="1" applyFont="1"/>
    <xf numFmtId="0" fontId="31" fillId="0" borderId="0" xfId="20" applyNumberFormat="1" applyFont="1" applyAlignment="1">
      <alignment horizontal="center"/>
    </xf>
    <xf numFmtId="0" fontId="41" fillId="10" borderId="4" xfId="20" applyNumberFormat="1" applyFont="1" applyFill="1" applyBorder="1" applyAlignment="1">
      <alignment horizontal="center" vertical="center" wrapText="1"/>
    </xf>
    <xf numFmtId="0" fontId="41" fillId="10" borderId="39" xfId="20" applyNumberFormat="1" applyFont="1" applyFill="1" applyBorder="1" applyAlignment="1">
      <alignment horizontal="center" vertical="center" wrapText="1"/>
    </xf>
    <xf numFmtId="196" fontId="45" fillId="0" borderId="0" xfId="24" applyNumberFormat="1" applyFont="1" applyFill="1" applyBorder="1" applyAlignment="1">
      <alignment horizontal="right" vertical="top"/>
    </xf>
    <xf numFmtId="0" fontId="31" fillId="0" borderId="0" xfId="20" applyNumberFormat="1" applyFont="1"/>
    <xf numFmtId="196" fontId="31" fillId="0" borderId="0" xfId="20" applyNumberFormat="1" applyFont="1"/>
    <xf numFmtId="196" fontId="31" fillId="0" borderId="0" xfId="20" applyNumberFormat="1" applyFont="1" applyFill="1" applyBorder="1"/>
    <xf numFmtId="197" fontId="31" fillId="0" borderId="0" xfId="26" applyNumberFormat="1" applyFont="1"/>
    <xf numFmtId="0" fontId="31" fillId="0" borderId="0" xfId="20" applyNumberFormat="1" applyFont="1" applyFill="1" applyBorder="1"/>
    <xf numFmtId="198" fontId="31" fillId="0" borderId="0" xfId="20" applyNumberFormat="1" applyFont="1"/>
    <xf numFmtId="0" fontId="41" fillId="0" borderId="0" xfId="20" applyNumberFormat="1" applyFont="1" applyBorder="1" applyAlignment="1">
      <alignment vertical="top"/>
    </xf>
    <xf numFmtId="0" fontId="45" fillId="10" borderId="39" xfId="25" applyFont="1" applyFill="1" applyBorder="1" applyAlignment="1">
      <alignment horizontal="center" vertical="center" wrapText="1"/>
    </xf>
    <xf numFmtId="0" fontId="31" fillId="0" borderId="0" xfId="20" applyNumberFormat="1" applyFont="1" applyFill="1" applyAlignment="1">
      <alignment horizontal="center"/>
    </xf>
    <xf numFmtId="0" fontId="31" fillId="3" borderId="0" xfId="20" applyNumberFormat="1" applyFont="1" applyFill="1"/>
    <xf numFmtId="196" fontId="30" fillId="0" borderId="0" xfId="24" applyNumberFormat="1" applyFont="1" applyFill="1" applyBorder="1" applyAlignment="1">
      <alignment horizontal="right" vertical="top"/>
    </xf>
    <xf numFmtId="195" fontId="30" fillId="0" borderId="0" xfId="24" applyNumberFormat="1" applyFont="1" applyFill="1" applyBorder="1" applyAlignment="1">
      <alignment horizontal="right" vertical="top"/>
    </xf>
    <xf numFmtId="195" fontId="56" fillId="0" borderId="0" xfId="26" applyNumberFormat="1" applyFont="1" applyFill="1" applyBorder="1" applyAlignment="1">
      <alignment vertical="center"/>
    </xf>
    <xf numFmtId="199" fontId="30" fillId="0" borderId="0" xfId="24" applyNumberFormat="1" applyFont="1" applyFill="1" applyBorder="1" applyAlignment="1">
      <alignment horizontal="right" vertical="top"/>
    </xf>
    <xf numFmtId="197" fontId="41" fillId="0" borderId="0" xfId="20" applyNumberFormat="1" applyFont="1" applyFill="1"/>
    <xf numFmtId="197" fontId="30" fillId="0" borderId="0" xfId="26" applyNumberFormat="1" applyFont="1" applyFill="1" applyBorder="1" applyAlignment="1">
      <alignment horizontal="right" vertical="top"/>
    </xf>
    <xf numFmtId="173" fontId="20" fillId="0" borderId="0" xfId="20" applyFont="1" applyFill="1"/>
    <xf numFmtId="173" fontId="31" fillId="0" borderId="0" xfId="20" applyFont="1" applyFill="1"/>
    <xf numFmtId="173" fontId="1" fillId="0" borderId="0" xfId="20" applyFill="1"/>
    <xf numFmtId="173" fontId="12" fillId="0" borderId="0" xfId="20" applyFont="1" applyFill="1" applyAlignment="1">
      <alignment vertical="center"/>
    </xf>
    <xf numFmtId="196" fontId="31" fillId="0" borderId="0" xfId="20" applyNumberFormat="1" applyFont="1" applyFill="1"/>
    <xf numFmtId="173" fontId="44" fillId="0" borderId="0" xfId="20" applyFont="1" applyFill="1"/>
    <xf numFmtId="173" fontId="1" fillId="0" borderId="0" xfId="20"/>
    <xf numFmtId="173" fontId="2" fillId="0" borderId="0" xfId="20" applyFont="1" applyFill="1"/>
    <xf numFmtId="3" fontId="30" fillId="0" borderId="0" xfId="24" applyNumberFormat="1" applyFont="1" applyFill="1" applyBorder="1" applyAlignment="1">
      <alignment horizontal="right" vertical="top"/>
    </xf>
    <xf numFmtId="0" fontId="41" fillId="0" borderId="0" xfId="20" applyNumberFormat="1" applyFont="1" applyBorder="1" applyAlignment="1">
      <alignment horizontal="center"/>
    </xf>
    <xf numFmtId="179" fontId="41" fillId="0" borderId="0" xfId="20" applyNumberFormat="1" applyFont="1" applyBorder="1" applyAlignment="1">
      <alignment horizontal="center"/>
    </xf>
    <xf numFmtId="197" fontId="41" fillId="0" borderId="0" xfId="20" applyNumberFormat="1" applyFont="1" applyBorder="1" applyAlignment="1">
      <alignment horizontal="center"/>
    </xf>
    <xf numFmtId="0" fontId="41" fillId="0" borderId="0" xfId="20" applyNumberFormat="1" applyFont="1" applyFill="1" applyBorder="1" applyAlignment="1">
      <alignment horizontal="center"/>
    </xf>
    <xf numFmtId="200" fontId="31" fillId="0" borderId="0" xfId="20" applyNumberFormat="1" applyFont="1"/>
    <xf numFmtId="196" fontId="30" fillId="3" borderId="0" xfId="24" applyNumberFormat="1" applyFont="1" applyFill="1" applyBorder="1" applyAlignment="1">
      <alignment horizontal="right" vertical="top"/>
    </xf>
    <xf numFmtId="195" fontId="30" fillId="3" borderId="0" xfId="24" applyNumberFormat="1" applyFont="1" applyFill="1" applyBorder="1" applyAlignment="1">
      <alignment horizontal="right" vertical="top"/>
    </xf>
    <xf numFmtId="9" fontId="31" fillId="0" borderId="0" xfId="2" applyFont="1"/>
    <xf numFmtId="0" fontId="44" fillId="0" borderId="0" xfId="20" applyNumberFormat="1" applyFont="1"/>
    <xf numFmtId="173" fontId="31" fillId="0" borderId="0" xfId="20" applyFont="1" applyFill="1" applyAlignment="1">
      <alignment horizontal="left"/>
    </xf>
    <xf numFmtId="1" fontId="31" fillId="0" borderId="0" xfId="20" applyNumberFormat="1" applyFont="1"/>
    <xf numFmtId="201" fontId="1" fillId="0" borderId="0" xfId="20" applyNumberFormat="1"/>
    <xf numFmtId="0" fontId="49" fillId="3" borderId="2" xfId="20" applyNumberFormat="1" applyFont="1" applyFill="1" applyBorder="1" applyAlignment="1">
      <alignment vertical="top"/>
    </xf>
    <xf numFmtId="0" fontId="49" fillId="3" borderId="5" xfId="20" applyNumberFormat="1" applyFont="1" applyFill="1" applyBorder="1" applyAlignment="1">
      <alignment vertical="top"/>
    </xf>
    <xf numFmtId="0" fontId="49" fillId="3" borderId="3" xfId="20" applyNumberFormat="1" applyFont="1" applyFill="1" applyBorder="1" applyAlignment="1">
      <alignment vertical="top"/>
    </xf>
    <xf numFmtId="173" fontId="18" fillId="0" borderId="0" xfId="20" applyFont="1"/>
    <xf numFmtId="0" fontId="53" fillId="10" borderId="4" xfId="20" applyNumberFormat="1" applyFont="1" applyFill="1" applyBorder="1" applyAlignment="1">
      <alignment horizontal="center" vertical="center" wrapText="1"/>
    </xf>
    <xf numFmtId="173" fontId="61" fillId="0" borderId="0" xfId="20" applyFont="1"/>
    <xf numFmtId="173" fontId="62" fillId="0" borderId="0" xfId="20" applyFont="1" applyFill="1"/>
    <xf numFmtId="173" fontId="63" fillId="0" borderId="0" xfId="20" applyFont="1" applyFill="1"/>
    <xf numFmtId="173" fontId="18" fillId="0" borderId="0" xfId="20" applyFont="1" applyFill="1"/>
    <xf numFmtId="0" fontId="64" fillId="0" borderId="0" xfId="20" applyNumberFormat="1" applyFont="1" applyBorder="1" applyAlignment="1"/>
    <xf numFmtId="179" fontId="18" fillId="0" borderId="0" xfId="20" applyNumberFormat="1" applyFont="1" applyFill="1"/>
    <xf numFmtId="17" fontId="15" fillId="0" borderId="0" xfId="20" applyNumberFormat="1" applyFont="1" applyFill="1" applyBorder="1" applyAlignment="1">
      <alignment horizontal="left" vertical="center"/>
    </xf>
    <xf numFmtId="3" fontId="8" fillId="0" borderId="0" xfId="24" applyNumberFormat="1" applyFont="1" applyFill="1" applyBorder="1" applyAlignment="1">
      <alignment vertical="top"/>
    </xf>
    <xf numFmtId="3" fontId="15" fillId="0" borderId="0" xfId="26" applyNumberFormat="1" applyFont="1" applyFill="1" applyBorder="1" applyAlignment="1"/>
    <xf numFmtId="3" fontId="8" fillId="3" borderId="0" xfId="24" applyNumberFormat="1" applyFont="1" applyFill="1" applyBorder="1" applyAlignment="1">
      <alignment vertical="top"/>
    </xf>
    <xf numFmtId="3" fontId="15" fillId="0" borderId="0" xfId="26" applyNumberFormat="1" applyFont="1" applyBorder="1" applyAlignment="1"/>
    <xf numFmtId="2" fontId="18" fillId="0" borderId="0" xfId="20" applyNumberFormat="1" applyFont="1" applyFill="1"/>
    <xf numFmtId="173" fontId="65" fillId="0" borderId="0" xfId="20" applyFont="1" applyBorder="1"/>
    <xf numFmtId="173" fontId="18" fillId="0" borderId="0" xfId="20" applyFont="1" applyFill="1" applyBorder="1"/>
    <xf numFmtId="173" fontId="65" fillId="0" borderId="0" xfId="20" applyFont="1"/>
    <xf numFmtId="2" fontId="18" fillId="0" borderId="0" xfId="20" applyNumberFormat="1" applyFont="1"/>
    <xf numFmtId="173" fontId="49" fillId="0" borderId="4" xfId="20" applyFont="1" applyFill="1" applyBorder="1" applyAlignment="1">
      <alignment vertical="center"/>
    </xf>
    <xf numFmtId="173" fontId="53" fillId="0" borderId="4" xfId="20" applyFont="1" applyFill="1" applyBorder="1" applyAlignment="1">
      <alignment horizontal="center" vertical="center" wrapText="1"/>
    </xf>
    <xf numFmtId="173" fontId="0" fillId="0" borderId="0" xfId="20" applyFont="1" applyFill="1"/>
    <xf numFmtId="173" fontId="0" fillId="3" borderId="0" xfId="20" applyFont="1" applyFill="1"/>
    <xf numFmtId="181" fontId="31" fillId="0" borderId="0" xfId="2" applyNumberFormat="1" applyFont="1" applyFill="1" applyBorder="1" applyAlignment="1">
      <alignment horizontal="left"/>
    </xf>
    <xf numFmtId="196" fontId="45" fillId="3" borderId="0" xfId="24" applyNumberFormat="1" applyFont="1" applyFill="1" applyBorder="1" applyAlignment="1">
      <alignment horizontal="right" vertical="top"/>
    </xf>
    <xf numFmtId="164" fontId="13" fillId="0" borderId="0" xfId="6" applyNumberFormat="1" applyFont="1" applyFill="1" applyBorder="1" applyAlignment="1">
      <alignment horizontal="right" vertical="center" wrapText="1"/>
    </xf>
    <xf numFmtId="3" fontId="12" fillId="0" borderId="4" xfId="0" applyNumberFormat="1" applyFont="1" applyFill="1" applyBorder="1" applyAlignment="1">
      <alignment wrapText="1"/>
    </xf>
    <xf numFmtId="3" fontId="12" fillId="0" borderId="4" xfId="0" applyNumberFormat="1" applyFont="1" applyFill="1" applyBorder="1" applyAlignment="1"/>
    <xf numFmtId="3" fontId="20" fillId="0" borderId="4" xfId="1" applyNumberFormat="1" applyFont="1" applyFill="1" applyBorder="1" applyAlignment="1">
      <alignment wrapText="1"/>
    </xf>
    <xf numFmtId="2" fontId="9" fillId="0" borderId="0" xfId="0" applyNumberFormat="1" applyFont="1" applyFill="1" applyAlignment="1">
      <alignment horizontal="left" vertical="top"/>
    </xf>
    <xf numFmtId="3" fontId="12" fillId="0" borderId="4" xfId="5" applyNumberFormat="1" applyFont="1" applyFill="1" applyBorder="1" applyAlignment="1">
      <alignment horizontal="right" vertical="center" wrapText="1"/>
    </xf>
    <xf numFmtId="1" fontId="0" fillId="0" borderId="0" xfId="0" applyNumberFormat="1"/>
    <xf numFmtId="3" fontId="12" fillId="0" borderId="4" xfId="0" applyNumberFormat="1" applyFont="1" applyFill="1" applyBorder="1" applyAlignment="1">
      <alignment horizontal="right" wrapText="1"/>
    </xf>
    <xf numFmtId="3" fontId="20" fillId="0" borderId="4" xfId="5" applyNumberFormat="1" applyFont="1" applyFill="1" applyBorder="1"/>
    <xf numFmtId="3" fontId="12" fillId="0" borderId="4" xfId="5" applyNumberFormat="1" applyFont="1" applyFill="1" applyBorder="1"/>
    <xf numFmtId="49" fontId="9" fillId="2" borderId="0" xfId="8" applyNumberFormat="1" applyFont="1" applyFill="1" applyAlignment="1">
      <alignment horizontal="left"/>
    </xf>
    <xf numFmtId="0" fontId="87" fillId="0" borderId="0" xfId="0" applyFont="1"/>
    <xf numFmtId="49" fontId="86" fillId="3" borderId="0" xfId="0" applyNumberFormat="1" applyFont="1" applyFill="1" applyBorder="1" applyAlignment="1">
      <alignment vertical="top" wrapText="1"/>
    </xf>
    <xf numFmtId="0" fontId="88" fillId="3" borderId="0" xfId="0" applyNumberFormat="1" applyFont="1" applyFill="1" applyBorder="1" applyAlignment="1"/>
    <xf numFmtId="167" fontId="20" fillId="0" borderId="4" xfId="30" applyNumberFormat="1" applyFont="1" applyBorder="1" applyAlignment="1">
      <alignment horizontal="left" vertical="top" wrapText="1"/>
    </xf>
    <xf numFmtId="167" fontId="13" fillId="0" borderId="4" xfId="30" applyNumberFormat="1" applyFont="1" applyBorder="1" applyAlignment="1">
      <alignment horizontal="center" vertical="top" wrapText="1"/>
    </xf>
    <xf numFmtId="167" fontId="14" fillId="0" borderId="4" xfId="30" applyNumberFormat="1" applyFont="1" applyBorder="1" applyAlignment="1">
      <alignment horizontal="center" vertical="top" wrapText="1"/>
    </xf>
    <xf numFmtId="167" fontId="20" fillId="0" borderId="4" xfId="30" applyNumberFormat="1" applyFont="1" applyFill="1" applyBorder="1" applyAlignment="1">
      <alignment horizontal="center" vertical="top" wrapText="1"/>
    </xf>
    <xf numFmtId="167" fontId="20" fillId="0" borderId="4" xfId="30" applyNumberFormat="1" applyFont="1" applyFill="1" applyBorder="1" applyAlignment="1">
      <alignment horizontal="left" vertical="top" wrapText="1"/>
    </xf>
    <xf numFmtId="167" fontId="13" fillId="0" borderId="4" xfId="30" applyNumberFormat="1" applyFont="1" applyFill="1" applyBorder="1" applyAlignment="1">
      <alignment horizontal="center" vertical="top" wrapText="1"/>
    </xf>
    <xf numFmtId="167" fontId="13" fillId="0" borderId="4" xfId="30" applyNumberFormat="1" applyFont="1" applyFill="1" applyBorder="1" applyAlignment="1">
      <alignment horizontal="center" vertical="top"/>
    </xf>
    <xf numFmtId="167" fontId="14" fillId="0" borderId="4" xfId="30" applyNumberFormat="1" applyFont="1" applyFill="1" applyBorder="1" applyAlignment="1">
      <alignment horizontal="center" vertical="top"/>
    </xf>
    <xf numFmtId="0" fontId="13" fillId="0" borderId="0" xfId="0" applyFont="1" applyAlignment="1">
      <alignment horizontal="left" vertical="top"/>
    </xf>
    <xf numFmtId="0" fontId="10" fillId="0" borderId="0" xfId="0" applyFont="1" applyFill="1" applyAlignment="1">
      <alignment horizontal="left" vertical="top"/>
    </xf>
    <xf numFmtId="49" fontId="90" fillId="0" borderId="1" xfId="36" applyNumberFormat="1" applyFill="1" applyBorder="1" applyAlignment="1">
      <alignment horizontal="left"/>
    </xf>
    <xf numFmtId="0" fontId="20" fillId="0" borderId="4" xfId="0" applyFont="1" applyBorder="1" applyAlignment="1">
      <alignment horizontal="center" vertical="top" wrapText="1"/>
    </xf>
    <xf numFmtId="192" fontId="10" fillId="0" borderId="0" xfId="0" applyNumberFormat="1" applyFont="1" applyFill="1" applyAlignment="1">
      <alignment vertical="top"/>
    </xf>
    <xf numFmtId="192" fontId="10" fillId="0" borderId="0" xfId="0" applyNumberFormat="1" applyFont="1" applyFill="1" applyAlignment="1">
      <alignment horizontal="left" vertical="top"/>
    </xf>
    <xf numFmtId="3" fontId="20" fillId="0" borderId="4" xfId="0" applyNumberFormat="1" applyFont="1" applyFill="1" applyBorder="1" applyAlignment="1">
      <alignment horizontal="right" wrapText="1"/>
    </xf>
    <xf numFmtId="1" fontId="13" fillId="0" borderId="48" xfId="5" applyNumberFormat="1" applyFont="1" applyFill="1" applyBorder="1" applyAlignment="1">
      <alignment horizontal="right" vertical="center" wrapText="1"/>
    </xf>
    <xf numFmtId="3" fontId="12" fillId="0" borderId="48" xfId="5" applyNumberFormat="1" applyFont="1" applyFill="1" applyBorder="1" applyAlignment="1">
      <alignment horizontal="right" vertical="center" wrapText="1"/>
    </xf>
    <xf numFmtId="3" fontId="10" fillId="0" borderId="48" xfId="0" applyNumberFormat="1" applyFont="1" applyFill="1" applyBorder="1" applyAlignment="1">
      <alignment horizontal="right" vertical="top"/>
    </xf>
    <xf numFmtId="1" fontId="12" fillId="0" borderId="48" xfId="5" applyNumberFormat="1" applyFont="1" applyFill="1" applyBorder="1" applyAlignment="1">
      <alignment horizontal="right" vertical="center" wrapText="1"/>
    </xf>
    <xf numFmtId="0" fontId="13" fillId="0" borderId="48" xfId="5" applyFont="1" applyFill="1" applyBorder="1" applyAlignment="1">
      <alignment horizontal="right" vertical="center" wrapText="1"/>
    </xf>
    <xf numFmtId="3" fontId="12" fillId="0" borderId="48" xfId="0" applyNumberFormat="1" applyFont="1" applyBorder="1" applyAlignment="1">
      <alignment horizontal="right"/>
    </xf>
    <xf numFmtId="3" fontId="12" fillId="0" borderId="48" xfId="0" applyNumberFormat="1" applyFont="1" applyBorder="1" applyAlignment="1">
      <alignment horizontal="right" vertical="top" wrapText="1"/>
    </xf>
    <xf numFmtId="3" fontId="13" fillId="0" borderId="48" xfId="0" applyNumberFormat="1" applyFont="1" applyBorder="1" applyAlignment="1">
      <alignment horizontal="right"/>
    </xf>
    <xf numFmtId="49" fontId="9" fillId="0" borderId="2" xfId="0" applyNumberFormat="1" applyFont="1" applyFill="1" applyBorder="1" applyAlignment="1">
      <alignment horizontal="center" vertical="top" wrapText="1"/>
    </xf>
    <xf numFmtId="205" fontId="20" fillId="0" borderId="4" xfId="1" applyNumberFormat="1" applyFont="1" applyFill="1" applyBorder="1" applyAlignment="1">
      <alignment vertical="top" wrapText="1"/>
    </xf>
    <xf numFmtId="167" fontId="20" fillId="0" borderId="4" xfId="1" applyNumberFormat="1" applyFont="1" applyFill="1" applyBorder="1" applyAlignment="1">
      <alignment vertical="top" wrapText="1"/>
    </xf>
    <xf numFmtId="205" fontId="20" fillId="0" borderId="8" xfId="1" applyNumberFormat="1" applyFont="1" applyFill="1" applyBorder="1" applyAlignment="1">
      <alignment vertical="top" wrapText="1"/>
    </xf>
    <xf numFmtId="205" fontId="12" fillId="0" borderId="10" xfId="1" applyNumberFormat="1" applyFont="1" applyFill="1" applyBorder="1" applyAlignment="1">
      <alignment horizontal="right" vertical="center" wrapText="1"/>
    </xf>
    <xf numFmtId="43" fontId="12" fillId="0" borderId="51" xfId="1" applyFont="1" applyFill="1" applyBorder="1" applyAlignment="1">
      <alignment horizontal="right" vertical="top" wrapText="1"/>
    </xf>
    <xf numFmtId="1" fontId="10" fillId="0" borderId="48" xfId="0" applyNumberFormat="1" applyFont="1" applyFill="1" applyBorder="1" applyAlignment="1">
      <alignment horizontal="right"/>
    </xf>
    <xf numFmtId="17" fontId="11" fillId="4" borderId="48" xfId="8" applyNumberFormat="1" applyFont="1" applyFill="1" applyBorder="1" applyAlignment="1">
      <alignment horizontal="left" vertical="center"/>
    </xf>
    <xf numFmtId="3" fontId="11" fillId="4" borderId="48" xfId="8" applyNumberFormat="1" applyFont="1" applyFill="1" applyBorder="1" applyAlignment="1">
      <alignment horizontal="right" vertical="center"/>
    </xf>
    <xf numFmtId="0" fontId="11" fillId="4" borderId="48" xfId="8" applyNumberFormat="1" applyFont="1" applyFill="1" applyBorder="1" applyAlignment="1">
      <alignment horizontal="right" vertical="center"/>
    </xf>
    <xf numFmtId="3" fontId="11" fillId="0" borderId="48" xfId="8" applyNumberFormat="1" applyFont="1" applyFill="1" applyBorder="1" applyAlignment="1">
      <alignment horizontal="right" vertical="center"/>
    </xf>
    <xf numFmtId="1" fontId="31" fillId="0" borderId="48" xfId="0" applyNumberFormat="1" applyFont="1" applyFill="1" applyBorder="1" applyAlignment="1">
      <alignment horizontal="right"/>
    </xf>
    <xf numFmtId="1" fontId="30" fillId="0" borderId="48" xfId="0" applyNumberFormat="1" applyFont="1" applyFill="1" applyBorder="1" applyAlignment="1">
      <alignment horizontal="right"/>
    </xf>
    <xf numFmtId="1" fontId="30" fillId="3" borderId="48" xfId="0" applyNumberFormat="1" applyFont="1" applyFill="1" applyBorder="1" applyAlignment="1">
      <alignment horizontal="right"/>
    </xf>
    <xf numFmtId="3" fontId="45" fillId="0" borderId="48" xfId="19" applyNumberFormat="1" applyFont="1" applyFill="1" applyBorder="1" applyAlignment="1">
      <alignment horizontal="right" vertical="top" wrapText="1"/>
    </xf>
    <xf numFmtId="3" fontId="30" fillId="0" borderId="48" xfId="19" applyNumberFormat="1" applyFont="1" applyFill="1" applyBorder="1" applyAlignment="1">
      <alignment horizontal="right" vertical="top" wrapText="1"/>
    </xf>
    <xf numFmtId="168" fontId="30" fillId="0" borderId="48" xfId="20" applyNumberFormat="1" applyFont="1" applyFill="1" applyBorder="1" applyAlignment="1">
      <alignment horizontal="left" vertical="top" wrapText="1"/>
    </xf>
    <xf numFmtId="14" fontId="31" fillId="0" borderId="0" xfId="0" applyNumberFormat="1" applyFont="1" applyAlignment="1">
      <alignment vertical="top"/>
    </xf>
    <xf numFmtId="3" fontId="45" fillId="0" borderId="48" xfId="24" applyNumberFormat="1" applyFont="1" applyFill="1" applyBorder="1" applyAlignment="1">
      <alignment horizontal="right" vertical="top"/>
    </xf>
    <xf numFmtId="3" fontId="30" fillId="0" borderId="48" xfId="24" applyNumberFormat="1" applyFont="1" applyFill="1" applyBorder="1" applyAlignment="1">
      <alignment horizontal="right" vertical="top"/>
    </xf>
    <xf numFmtId="168" fontId="45" fillId="0" borderId="48" xfId="20" applyNumberFormat="1" applyFont="1" applyFill="1" applyBorder="1" applyAlignment="1">
      <alignment horizontal="left" vertical="top" wrapText="1"/>
    </xf>
    <xf numFmtId="3" fontId="45" fillId="3" borderId="48" xfId="24" applyNumberFormat="1" applyFont="1" applyFill="1" applyBorder="1" applyAlignment="1">
      <alignment horizontal="right" vertical="top"/>
    </xf>
    <xf numFmtId="168" fontId="30" fillId="0" borderId="0" xfId="0" applyNumberFormat="1" applyFont="1" applyFill="1" applyBorder="1" applyAlignment="1">
      <alignment horizontal="left"/>
    </xf>
    <xf numFmtId="3" fontId="45" fillId="0" borderId="48" xfId="30" applyNumberFormat="1" applyFont="1" applyFill="1" applyBorder="1" applyAlignment="1">
      <alignment horizontal="right" vertical="top"/>
    </xf>
    <xf numFmtId="3" fontId="30" fillId="0" borderId="48" xfId="30" applyNumberFormat="1" applyFont="1" applyFill="1" applyBorder="1" applyAlignment="1">
      <alignment horizontal="right" vertical="top"/>
    </xf>
    <xf numFmtId="3" fontId="55" fillId="3" borderId="48" xfId="7" applyNumberFormat="1" applyFont="1" applyFill="1" applyBorder="1" applyAlignment="1">
      <alignment horizontal="right"/>
    </xf>
    <xf numFmtId="3" fontId="55" fillId="3" borderId="48" xfId="24" applyNumberFormat="1" applyFont="1" applyFill="1" applyBorder="1" applyAlignment="1">
      <alignment horizontal="right"/>
    </xf>
    <xf numFmtId="0" fontId="46" fillId="0" borderId="48" xfId="0" applyNumberFormat="1" applyFont="1" applyFill="1" applyBorder="1" applyAlignment="1"/>
    <xf numFmtId="1" fontId="46" fillId="0" borderId="48" xfId="0" applyNumberFormat="1" applyFont="1" applyFill="1" applyBorder="1" applyAlignment="1"/>
    <xf numFmtId="14" fontId="12" fillId="0" borderId="0" xfId="0" applyNumberFormat="1" applyFont="1" applyFill="1"/>
    <xf numFmtId="3" fontId="41" fillId="0" borderId="23" xfId="0" applyNumberFormat="1" applyFont="1" applyBorder="1" applyAlignment="1"/>
    <xf numFmtId="3" fontId="41" fillId="0" borderId="23" xfId="0" applyNumberFormat="1" applyFont="1" applyBorder="1" applyAlignment="1">
      <alignment horizontal="right"/>
    </xf>
    <xf numFmtId="3" fontId="45" fillId="0" borderId="48" xfId="24" applyNumberFormat="1" applyFont="1" applyFill="1" applyBorder="1" applyAlignment="1">
      <alignment vertical="top"/>
    </xf>
    <xf numFmtId="3" fontId="30" fillId="0" borderId="48" xfId="24" applyNumberFormat="1" applyFont="1" applyFill="1" applyBorder="1" applyAlignment="1">
      <alignment vertical="top"/>
    </xf>
    <xf numFmtId="3" fontId="31" fillId="0" borderId="48" xfId="30" applyNumberFormat="1" applyFont="1" applyFill="1" applyBorder="1" applyAlignment="1"/>
    <xf numFmtId="14" fontId="31" fillId="0" borderId="0" xfId="0" applyNumberFormat="1" applyFont="1"/>
    <xf numFmtId="3" fontId="60" fillId="3" borderId="48" xfId="24" applyNumberFormat="1" applyFont="1" applyFill="1" applyBorder="1" applyAlignment="1">
      <alignment horizontal="right" vertical="top"/>
    </xf>
    <xf numFmtId="3" fontId="60" fillId="0" borderId="48" xfId="24" applyNumberFormat="1" applyFont="1" applyFill="1" applyBorder="1" applyAlignment="1">
      <alignment horizontal="right" vertical="top"/>
    </xf>
    <xf numFmtId="3" fontId="8" fillId="0" borderId="48" xfId="24" applyNumberFormat="1" applyFont="1" applyFill="1" applyBorder="1" applyAlignment="1">
      <alignment horizontal="right" vertical="top"/>
    </xf>
    <xf numFmtId="17" fontId="10" fillId="2" borderId="48" xfId="21" applyNumberFormat="1" applyFont="1" applyFill="1" applyBorder="1" applyAlignment="1">
      <alignment horizontal="left"/>
    </xf>
    <xf numFmtId="3" fontId="60" fillId="0" borderId="48" xfId="24" applyNumberFormat="1" applyFont="1" applyFill="1" applyBorder="1" applyAlignment="1">
      <alignment vertical="top"/>
    </xf>
    <xf numFmtId="3" fontId="8" fillId="0" borderId="48" xfId="24" applyNumberFormat="1" applyFont="1" applyFill="1" applyBorder="1" applyAlignment="1">
      <alignment vertical="top"/>
    </xf>
    <xf numFmtId="17" fontId="15" fillId="0" borderId="0" xfId="0" applyNumberFormat="1" applyFont="1" applyFill="1" applyBorder="1" applyAlignment="1">
      <alignment horizontal="left" vertical="center"/>
    </xf>
    <xf numFmtId="167" fontId="17" fillId="0" borderId="48" xfId="27" applyNumberFormat="1" applyFont="1" applyFill="1" applyBorder="1"/>
    <xf numFmtId="167" fontId="17" fillId="0" borderId="48" xfId="27" applyNumberFormat="1" applyFont="1" applyFill="1" applyBorder="1" applyAlignment="1">
      <alignment horizontal="right"/>
    </xf>
    <xf numFmtId="167" fontId="49" fillId="0" borderId="48" xfId="27" applyNumberFormat="1" applyFont="1" applyFill="1" applyBorder="1"/>
    <xf numFmtId="1" fontId="49" fillId="0" borderId="48" xfId="27" quotePrefix="1" applyNumberFormat="1" applyFont="1" applyFill="1" applyBorder="1" applyAlignment="1">
      <alignment horizontal="right"/>
    </xf>
    <xf numFmtId="167" fontId="49" fillId="0" borderId="48" xfId="27" applyNumberFormat="1" applyFont="1" applyFill="1" applyBorder="1" applyAlignment="1">
      <alignment horizontal="right"/>
    </xf>
    <xf numFmtId="1" fontId="17" fillId="0" borderId="48" xfId="27" applyNumberFormat="1" applyFont="1" applyFill="1" applyBorder="1"/>
    <xf numFmtId="1" fontId="17" fillId="0" borderId="48" xfId="27" quotePrefix="1" applyNumberFormat="1" applyFont="1" applyFill="1" applyBorder="1" applyAlignment="1">
      <alignment horizontal="right"/>
    </xf>
    <xf numFmtId="1" fontId="17" fillId="0" borderId="48" xfId="27" applyNumberFormat="1" applyFont="1" applyFill="1" applyBorder="1" applyAlignment="1">
      <alignment horizontal="right"/>
    </xf>
    <xf numFmtId="1" fontId="49" fillId="0" borderId="48" xfId="27" applyNumberFormat="1" applyFont="1" applyFill="1" applyBorder="1" applyAlignment="1">
      <alignment horizontal="right"/>
    </xf>
    <xf numFmtId="1" fontId="17" fillId="0" borderId="48" xfId="27" quotePrefix="1" applyNumberFormat="1" applyFont="1" applyFill="1" applyBorder="1" applyAlignment="1">
      <alignment horizontal="center"/>
    </xf>
    <xf numFmtId="1" fontId="49" fillId="0" borderId="48" xfId="27" quotePrefix="1" applyNumberFormat="1" applyFont="1" applyFill="1" applyBorder="1" applyAlignment="1">
      <alignment horizontal="center"/>
    </xf>
    <xf numFmtId="1" fontId="17" fillId="0" borderId="48" xfId="27" applyNumberFormat="1" applyFont="1" applyFill="1" applyBorder="1" applyAlignment="1">
      <alignment horizontal="center"/>
    </xf>
    <xf numFmtId="0" fontId="66" fillId="0" borderId="0" xfId="0" applyFont="1"/>
    <xf numFmtId="17" fontId="45" fillId="10" borderId="48" xfId="28" applyNumberFormat="1" applyFont="1" applyFill="1" applyBorder="1" applyAlignment="1">
      <alignment horizontal="center" vertical="center" wrapText="1"/>
    </xf>
    <xf numFmtId="202" fontId="56" fillId="3" borderId="48" xfId="20" applyNumberFormat="1" applyFont="1" applyFill="1" applyBorder="1" applyAlignment="1">
      <alignment horizontal="left" vertical="top"/>
    </xf>
    <xf numFmtId="202" fontId="68" fillId="3" borderId="48" xfId="0" quotePrefix="1" applyNumberFormat="1" applyFont="1" applyFill="1" applyBorder="1" applyAlignment="1">
      <alignment horizontal="center" vertical="top"/>
    </xf>
    <xf numFmtId="167" fontId="69" fillId="3" borderId="48" xfId="7" applyNumberFormat="1" applyFont="1" applyFill="1" applyBorder="1" applyAlignment="1">
      <alignment horizontal="right" vertical="top"/>
    </xf>
    <xf numFmtId="3" fontId="56" fillId="3" borderId="48" xfId="7" applyNumberFormat="1" applyFont="1" applyFill="1" applyBorder="1" applyAlignment="1">
      <alignment horizontal="right" vertical="top"/>
    </xf>
    <xf numFmtId="197" fontId="69" fillId="3" borderId="48" xfId="0" applyNumberFormat="1" applyFont="1" applyFill="1" applyBorder="1" applyAlignment="1">
      <alignment horizontal="left" vertical="top"/>
    </xf>
    <xf numFmtId="2" fontId="66" fillId="0" borderId="0" xfId="0" applyNumberFormat="1" applyFont="1"/>
    <xf numFmtId="3" fontId="68" fillId="10" borderId="48" xfId="7" applyNumberFormat="1" applyFont="1" applyFill="1" applyBorder="1" applyAlignment="1">
      <alignment horizontal="left" vertical="top" wrapText="1"/>
    </xf>
    <xf numFmtId="3" fontId="70" fillId="10" borderId="48" xfId="7" applyNumberFormat="1" applyFont="1" applyFill="1" applyBorder="1" applyAlignment="1">
      <alignment horizontal="right" vertical="top"/>
    </xf>
    <xf numFmtId="167" fontId="70" fillId="10" borderId="48" xfId="7" applyNumberFormat="1" applyFont="1" applyFill="1" applyBorder="1" applyAlignment="1">
      <alignment horizontal="right" vertical="top"/>
    </xf>
    <xf numFmtId="3" fontId="68" fillId="10" borderId="48" xfId="7" applyNumberFormat="1" applyFont="1" applyFill="1" applyBorder="1" applyAlignment="1">
      <alignment horizontal="left" vertical="top"/>
    </xf>
    <xf numFmtId="197" fontId="70" fillId="10" borderId="48" xfId="7" applyNumberFormat="1" applyFont="1" applyFill="1" applyBorder="1" applyAlignment="1">
      <alignment horizontal="left" vertical="top"/>
    </xf>
    <xf numFmtId="3" fontId="68" fillId="3" borderId="48" xfId="7" quotePrefix="1" applyNumberFormat="1" applyFont="1" applyFill="1" applyBorder="1" applyAlignment="1">
      <alignment horizontal="center" vertical="top"/>
    </xf>
    <xf numFmtId="202" fontId="56" fillId="0" borderId="48" xfId="0" applyNumberFormat="1" applyFont="1" applyFill="1" applyBorder="1" applyAlignment="1">
      <alignment horizontal="left" vertical="top"/>
    </xf>
    <xf numFmtId="1" fontId="69" fillId="3" borderId="48" xfId="7" applyNumberFormat="1" applyFont="1" applyFill="1" applyBorder="1" applyAlignment="1">
      <alignment horizontal="right" vertical="top"/>
    </xf>
    <xf numFmtId="3" fontId="68" fillId="10" borderId="48" xfId="7" applyNumberFormat="1" applyFont="1" applyFill="1" applyBorder="1" applyAlignment="1">
      <alignment horizontal="center" vertical="top"/>
    </xf>
    <xf numFmtId="3" fontId="68" fillId="10" borderId="48" xfId="7" applyNumberFormat="1" applyFont="1" applyFill="1" applyBorder="1" applyAlignment="1">
      <alignment horizontal="right" vertical="top"/>
    </xf>
    <xf numFmtId="2" fontId="66" fillId="6" borderId="0" xfId="0" applyNumberFormat="1" applyFont="1" applyFill="1"/>
    <xf numFmtId="1" fontId="69" fillId="0" borderId="48" xfId="7" applyNumberFormat="1" applyFont="1" applyFill="1" applyBorder="1" applyAlignment="1">
      <alignment horizontal="right" vertical="top"/>
    </xf>
    <xf numFmtId="197" fontId="69" fillId="3" borderId="48" xfId="0" applyNumberFormat="1" applyFont="1" applyFill="1" applyBorder="1" applyAlignment="1">
      <alignment horizontal="right" vertical="top"/>
    </xf>
    <xf numFmtId="202" fontId="56" fillId="0" borderId="48" xfId="20" applyNumberFormat="1" applyFont="1" applyFill="1" applyBorder="1" applyAlignment="1">
      <alignment horizontal="left" vertical="top"/>
    </xf>
    <xf numFmtId="202" fontId="68" fillId="0" borderId="48" xfId="20" quotePrefix="1" applyNumberFormat="1" applyFont="1" applyFill="1" applyBorder="1" applyAlignment="1">
      <alignment horizontal="center" vertical="top" wrapText="1"/>
    </xf>
    <xf numFmtId="3" fontId="56" fillId="0" borderId="48" xfId="7" applyNumberFormat="1" applyFont="1" applyFill="1" applyBorder="1" applyAlignment="1">
      <alignment horizontal="right" vertical="top"/>
    </xf>
    <xf numFmtId="1" fontId="71" fillId="3" borderId="48" xfId="7" applyNumberFormat="1" applyFont="1" applyFill="1" applyBorder="1" applyAlignment="1">
      <alignment horizontal="right" vertical="center"/>
    </xf>
    <xf numFmtId="202" fontId="56" fillId="3" borderId="48" xfId="20" applyNumberFormat="1" applyFont="1" applyFill="1" applyBorder="1" applyAlignment="1">
      <alignment horizontal="left" vertical="top" wrapText="1"/>
    </xf>
    <xf numFmtId="3" fontId="68" fillId="0" borderId="48" xfId="7" quotePrefix="1" applyNumberFormat="1" applyFont="1" applyFill="1" applyBorder="1" applyAlignment="1">
      <alignment horizontal="center" vertical="top"/>
    </xf>
    <xf numFmtId="197" fontId="68" fillId="3" borderId="48" xfId="0" quotePrefix="1" applyNumberFormat="1" applyFont="1" applyFill="1" applyBorder="1" applyAlignment="1">
      <alignment horizontal="left" vertical="top"/>
    </xf>
    <xf numFmtId="167" fontId="69" fillId="0" borderId="48" xfId="7" applyNumberFormat="1" applyFont="1" applyFill="1" applyBorder="1" applyAlignment="1">
      <alignment horizontal="right" vertical="top"/>
    </xf>
    <xf numFmtId="197" fontId="30" fillId="10" borderId="48" xfId="20" applyNumberFormat="1" applyFont="1" applyFill="1" applyBorder="1" applyAlignment="1">
      <alignment horizontal="center" vertical="center" wrapText="1"/>
    </xf>
    <xf numFmtId="197" fontId="45" fillId="10" borderId="48" xfId="20" applyNumberFormat="1" applyFont="1" applyFill="1" applyBorder="1" applyAlignment="1">
      <alignment horizontal="center" vertical="center" wrapText="1"/>
    </xf>
    <xf numFmtId="197" fontId="72" fillId="10" borderId="48" xfId="20" applyNumberFormat="1" applyFont="1" applyFill="1" applyBorder="1" applyAlignment="1">
      <alignment horizontal="center" vertical="center" wrapText="1"/>
    </xf>
    <xf numFmtId="167" fontId="73" fillId="10" borderId="48" xfId="7" applyNumberFormat="1" applyFont="1" applyFill="1" applyBorder="1" applyAlignment="1">
      <alignment horizontal="right" vertical="top"/>
    </xf>
    <xf numFmtId="3" fontId="74" fillId="10" borderId="48" xfId="7" applyNumberFormat="1" applyFont="1" applyFill="1" applyBorder="1" applyAlignment="1">
      <alignment horizontal="right" vertical="top"/>
    </xf>
    <xf numFmtId="197" fontId="75" fillId="10" borderId="48" xfId="0" applyNumberFormat="1" applyFont="1" applyFill="1" applyBorder="1" applyAlignment="1">
      <alignment horizontal="center" vertical="center" wrapText="1"/>
    </xf>
    <xf numFmtId="167" fontId="35" fillId="0" borderId="48" xfId="7" applyNumberFormat="1" applyFont="1" applyFill="1" applyBorder="1" applyAlignment="1">
      <alignment horizontal="right" vertical="top"/>
    </xf>
    <xf numFmtId="167" fontId="35" fillId="3" borderId="48" xfId="7" applyNumberFormat="1" applyFont="1" applyFill="1" applyBorder="1" applyAlignment="1">
      <alignment horizontal="right" vertical="top"/>
    </xf>
    <xf numFmtId="197" fontId="56" fillId="0" borderId="48" xfId="0" applyNumberFormat="1" applyFont="1" applyFill="1" applyBorder="1" applyAlignment="1">
      <alignment horizontal="right" vertical="top"/>
    </xf>
    <xf numFmtId="202" fontId="30" fillId="0" borderId="48" xfId="20" applyNumberFormat="1" applyFont="1" applyFill="1" applyBorder="1" applyAlignment="1">
      <alignment horizontal="left" vertical="top" wrapText="1"/>
    </xf>
    <xf numFmtId="202" fontId="68" fillId="10" borderId="48" xfId="7" applyNumberFormat="1" applyFont="1" applyFill="1" applyBorder="1" applyAlignment="1">
      <alignment horizontal="left" vertical="top"/>
    </xf>
    <xf numFmtId="0" fontId="66" fillId="0" borderId="0" xfId="0" applyFont="1" applyFill="1"/>
    <xf numFmtId="197" fontId="72" fillId="10" borderId="48" xfId="0" applyNumberFormat="1" applyFont="1" applyFill="1" applyBorder="1" applyAlignment="1">
      <alignment horizontal="center" vertical="center" wrapText="1"/>
    </xf>
    <xf numFmtId="202" fontId="45" fillId="10" borderId="48" xfId="0" applyNumberFormat="1" applyFont="1" applyFill="1" applyBorder="1" applyAlignment="1">
      <alignment horizontal="center" vertical="center" wrapText="1"/>
    </xf>
    <xf numFmtId="0" fontId="31" fillId="0" borderId="0" xfId="0" applyFont="1" applyFill="1" applyBorder="1"/>
    <xf numFmtId="0" fontId="45" fillId="0" borderId="0" xfId="0" applyFont="1" applyFill="1" applyBorder="1" applyAlignment="1">
      <alignment horizontal="center" vertical="top" wrapText="1"/>
    </xf>
    <xf numFmtId="0" fontId="76" fillId="0" borderId="0" xfId="0" applyFont="1" applyFill="1" applyBorder="1" applyAlignment="1">
      <alignment horizontal="center" vertical="top" wrapText="1"/>
    </xf>
    <xf numFmtId="0" fontId="66" fillId="0" borderId="0" xfId="0" applyFont="1" applyBorder="1"/>
    <xf numFmtId="0" fontId="41" fillId="0" borderId="0" xfId="0" applyFont="1" applyFill="1" applyBorder="1" applyAlignment="1">
      <alignment horizontal="left"/>
    </xf>
    <xf numFmtId="0" fontId="31" fillId="0" borderId="0" xfId="0" applyFont="1" applyFill="1" applyBorder="1" applyAlignment="1">
      <alignment horizontal="left"/>
    </xf>
    <xf numFmtId="0" fontId="77" fillId="0" borderId="0" xfId="0" applyFont="1" applyFill="1" applyBorder="1" applyAlignment="1">
      <alignment horizontal="center"/>
    </xf>
    <xf numFmtId="0" fontId="44" fillId="0" borderId="0" xfId="0" applyFont="1" applyBorder="1"/>
    <xf numFmtId="0" fontId="78" fillId="0" borderId="0" xfId="0" applyFont="1" applyBorder="1" applyAlignment="1">
      <alignment horizontal="center"/>
    </xf>
    <xf numFmtId="0" fontId="78" fillId="0" borderId="0" xfId="0" applyFont="1" applyAlignment="1">
      <alignment horizontal="center"/>
    </xf>
    <xf numFmtId="0" fontId="66" fillId="3" borderId="0" xfId="0" applyFont="1" applyFill="1"/>
    <xf numFmtId="0" fontId="79" fillId="0" borderId="0" xfId="0" applyFont="1" applyFill="1"/>
    <xf numFmtId="0" fontId="46" fillId="0" borderId="0" xfId="0" applyFont="1" applyFill="1" applyAlignment="1">
      <alignment vertical="center"/>
    </xf>
    <xf numFmtId="17" fontId="80" fillId="10" borderId="48" xfId="28" applyNumberFormat="1" applyFont="1" applyFill="1" applyBorder="1" applyAlignment="1">
      <alignment horizontal="center" vertical="center" wrapText="1"/>
    </xf>
    <xf numFmtId="202" fontId="82" fillId="3" borderId="48" xfId="0" applyNumberFormat="1" applyFont="1" applyFill="1" applyBorder="1" applyAlignment="1">
      <alignment vertical="center"/>
    </xf>
    <xf numFmtId="3" fontId="82" fillId="3" borderId="48" xfId="7" applyNumberFormat="1" applyFont="1" applyFill="1" applyBorder="1" applyAlignment="1">
      <alignment vertical="center"/>
    </xf>
    <xf numFmtId="3" fontId="82" fillId="3" borderId="48" xfId="7" quotePrefix="1" applyNumberFormat="1" applyFont="1" applyFill="1" applyBorder="1" applyAlignment="1">
      <alignment horizontal="center" vertical="center"/>
    </xf>
    <xf numFmtId="3" fontId="82" fillId="3" borderId="48" xfId="7" applyNumberFormat="1" applyFont="1" applyFill="1" applyBorder="1" applyAlignment="1">
      <alignment horizontal="right" vertical="center"/>
    </xf>
    <xf numFmtId="3" fontId="82" fillId="0" borderId="48" xfId="7" applyNumberFormat="1" applyFont="1" applyFill="1" applyBorder="1" applyAlignment="1">
      <alignment horizontal="right" vertical="center"/>
    </xf>
    <xf numFmtId="3" fontId="82" fillId="3" borderId="48" xfId="0" applyNumberFormat="1" applyFont="1" applyFill="1" applyBorder="1" applyAlignment="1">
      <alignment horizontal="right" vertical="center"/>
    </xf>
    <xf numFmtId="3" fontId="71" fillId="3" borderId="48" xfId="7" applyNumberFormat="1" applyFont="1" applyFill="1" applyBorder="1" applyAlignment="1">
      <alignment vertical="center"/>
    </xf>
    <xf numFmtId="3" fontId="71" fillId="3" borderId="48" xfId="7" quotePrefix="1" applyNumberFormat="1" applyFont="1" applyFill="1" applyBorder="1" applyAlignment="1">
      <alignment horizontal="center" vertical="center"/>
    </xf>
    <xf numFmtId="202" fontId="82" fillId="0" borderId="48" xfId="0" applyNumberFormat="1" applyFont="1" applyFill="1" applyBorder="1" applyAlignment="1">
      <alignment vertical="center"/>
    </xf>
    <xf numFmtId="3" fontId="82" fillId="0" borderId="48" xfId="0" applyNumberFormat="1" applyFont="1" applyFill="1" applyBorder="1" applyAlignment="1">
      <alignment horizontal="right" vertical="top"/>
    </xf>
    <xf numFmtId="179" fontId="46" fillId="0" borderId="0" xfId="0" applyNumberFormat="1" applyFont="1" applyFill="1" applyAlignment="1">
      <alignment vertical="center"/>
    </xf>
    <xf numFmtId="3" fontId="83" fillId="10" borderId="48" xfId="7" applyNumberFormat="1" applyFont="1" applyFill="1" applyBorder="1" applyAlignment="1">
      <alignment vertical="center"/>
    </xf>
    <xf numFmtId="3" fontId="83" fillId="10" borderId="48" xfId="7" applyNumberFormat="1" applyFont="1" applyFill="1" applyBorder="1" applyAlignment="1">
      <alignment horizontal="right" vertical="center"/>
    </xf>
    <xf numFmtId="186" fontId="83" fillId="10" borderId="48" xfId="7" applyNumberFormat="1" applyFont="1" applyFill="1" applyBorder="1" applyAlignment="1">
      <alignment horizontal="right" vertical="center"/>
    </xf>
    <xf numFmtId="0" fontId="84" fillId="0" borderId="0" xfId="0" applyFont="1" applyFill="1" applyAlignment="1">
      <alignment vertical="center"/>
    </xf>
    <xf numFmtId="186" fontId="82" fillId="3" borderId="48" xfId="7" applyNumberFormat="1" applyFont="1" applyFill="1" applyBorder="1" applyAlignment="1">
      <alignment horizontal="right" vertical="center"/>
    </xf>
    <xf numFmtId="4" fontId="83" fillId="10" borderId="48" xfId="7" applyNumberFormat="1" applyFont="1" applyFill="1" applyBorder="1" applyAlignment="1">
      <alignment horizontal="right" vertical="center"/>
    </xf>
    <xf numFmtId="3" fontId="82" fillId="0" borderId="48" xfId="7" applyNumberFormat="1" applyFont="1" applyFill="1" applyBorder="1" applyAlignment="1">
      <alignment vertical="center"/>
    </xf>
    <xf numFmtId="3" fontId="82" fillId="3" borderId="48" xfId="29" quotePrefix="1" applyNumberFormat="1" applyFont="1" applyFill="1" applyBorder="1" applyAlignment="1">
      <alignment horizontal="center" vertical="center"/>
    </xf>
    <xf numFmtId="186" fontId="83" fillId="10" borderId="48" xfId="7" applyNumberFormat="1" applyFont="1" applyFill="1" applyBorder="1" applyAlignment="1">
      <alignment horizontal="center" vertical="center"/>
    </xf>
    <xf numFmtId="3" fontId="83" fillId="10" borderId="48" xfId="7" applyNumberFormat="1" applyFont="1" applyFill="1" applyBorder="1" applyAlignment="1">
      <alignment horizontal="center" vertical="center" wrapText="1"/>
    </xf>
    <xf numFmtId="186" fontId="82" fillId="0" borderId="48" xfId="7" applyNumberFormat="1" applyFont="1" applyFill="1" applyBorder="1" applyAlignment="1">
      <alignment horizontal="right" vertical="center"/>
    </xf>
    <xf numFmtId="3" fontId="83" fillId="10" borderId="48" xfId="7" applyNumberFormat="1" applyFont="1" applyFill="1" applyBorder="1" applyAlignment="1">
      <alignment horizontal="center" vertical="center"/>
    </xf>
    <xf numFmtId="0" fontId="46" fillId="0" borderId="0" xfId="0" applyFont="1" applyFill="1" applyBorder="1" applyAlignment="1">
      <alignment vertical="center"/>
    </xf>
    <xf numFmtId="202" fontId="56" fillId="3" borderId="48" xfId="0" applyNumberFormat="1" applyFont="1" applyFill="1" applyBorder="1" applyAlignment="1">
      <alignment horizontal="left" vertical="top"/>
    </xf>
    <xf numFmtId="3" fontId="56" fillId="3" borderId="48" xfId="0" applyNumberFormat="1" applyFont="1" applyFill="1" applyBorder="1" applyAlignment="1">
      <alignment horizontal="right" vertical="top"/>
    </xf>
    <xf numFmtId="0" fontId="66" fillId="0" borderId="0" xfId="0" applyNumberFormat="1" applyFont="1" applyFill="1"/>
    <xf numFmtId="0" fontId="66" fillId="10" borderId="0" xfId="0" applyFont="1" applyFill="1"/>
    <xf numFmtId="202" fontId="68" fillId="10" borderId="48" xfId="0" applyNumberFormat="1" applyFont="1" applyFill="1" applyBorder="1" applyAlignment="1">
      <alignment horizontal="left" vertical="top"/>
    </xf>
    <xf numFmtId="3" fontId="68" fillId="10" borderId="48" xfId="0" applyNumberFormat="1" applyFont="1" applyFill="1" applyBorder="1" applyAlignment="1">
      <alignment horizontal="right" vertical="top"/>
    </xf>
    <xf numFmtId="3" fontId="56" fillId="3" borderId="48" xfId="30" applyNumberFormat="1" applyFont="1" applyFill="1" applyBorder="1" applyAlignment="1">
      <alignment horizontal="left" vertical="top"/>
    </xf>
    <xf numFmtId="202" fontId="56" fillId="0" borderId="48" xfId="20" applyNumberFormat="1" applyFont="1" applyFill="1" applyBorder="1" applyAlignment="1">
      <alignment horizontal="left" vertical="top" wrapText="1"/>
    </xf>
    <xf numFmtId="173" fontId="56" fillId="10" borderId="48" xfId="20" applyFont="1" applyFill="1" applyBorder="1" applyAlignment="1">
      <alignment horizontal="left" vertical="top" wrapText="1"/>
    </xf>
    <xf numFmtId="202" fontId="56" fillId="10" borderId="48" xfId="0" applyNumberFormat="1" applyFont="1" applyFill="1" applyBorder="1" applyAlignment="1">
      <alignment horizontal="left" vertical="top"/>
    </xf>
    <xf numFmtId="3" fontId="56" fillId="10" borderId="48" xfId="0" applyNumberFormat="1" applyFont="1" applyFill="1" applyBorder="1" applyAlignment="1">
      <alignment horizontal="right" vertical="top"/>
    </xf>
    <xf numFmtId="3" fontId="56" fillId="3" borderId="48" xfId="30" applyNumberFormat="1" applyFont="1" applyFill="1" applyBorder="1" applyAlignment="1">
      <alignment horizontal="right" vertical="top"/>
    </xf>
    <xf numFmtId="179" fontId="66" fillId="0" borderId="0" xfId="0" applyNumberFormat="1" applyFont="1" applyFill="1"/>
    <xf numFmtId="173" fontId="56" fillId="10" borderId="48" xfId="20" applyFont="1" applyFill="1" applyBorder="1" applyAlignment="1">
      <alignment horizontal="left" vertical="top"/>
    </xf>
    <xf numFmtId="202" fontId="56" fillId="3" borderId="48" xfId="0" applyNumberFormat="1" applyFont="1" applyFill="1" applyBorder="1" applyAlignment="1">
      <alignment horizontal="left" vertical="top" wrapText="1"/>
    </xf>
    <xf numFmtId="4" fontId="56" fillId="3" borderId="48" xfId="0" applyNumberFormat="1" applyFont="1" applyFill="1" applyBorder="1" applyAlignment="1">
      <alignment horizontal="right" vertical="top"/>
    </xf>
    <xf numFmtId="0" fontId="56" fillId="10" borderId="48" xfId="0" applyFont="1" applyFill="1" applyBorder="1" applyAlignment="1">
      <alignment horizontal="left" vertical="top"/>
    </xf>
    <xf numFmtId="173" fontId="56" fillId="3" borderId="48" xfId="20" applyFont="1" applyFill="1" applyBorder="1" applyAlignment="1">
      <alignment horizontal="center" vertical="center"/>
    </xf>
    <xf numFmtId="0" fontId="31" fillId="0" borderId="0" xfId="0" applyFont="1" applyFill="1" applyBorder="1" applyAlignment="1"/>
    <xf numFmtId="0" fontId="66" fillId="0" borderId="0" xfId="0" applyFont="1" applyFill="1" applyAlignment="1">
      <alignment horizontal="left"/>
    </xf>
    <xf numFmtId="202" fontId="56" fillId="3" borderId="0" xfId="0" applyNumberFormat="1" applyFont="1" applyFill="1" applyBorder="1" applyAlignment="1">
      <alignment horizontal="right" vertical="top"/>
    </xf>
    <xf numFmtId="0" fontId="41" fillId="3" borderId="0" xfId="0" applyFont="1" applyFill="1" applyAlignment="1">
      <alignment horizontal="left"/>
    </xf>
    <xf numFmtId="0" fontId="31" fillId="3" borderId="0" xfId="0" applyNumberFormat="1" applyFont="1" applyFill="1" applyAlignment="1">
      <alignment horizontal="left" vertical="top"/>
    </xf>
    <xf numFmtId="0" fontId="66" fillId="0" borderId="0" xfId="0" applyFont="1" applyFill="1" applyAlignment="1">
      <alignment horizontal="right"/>
    </xf>
    <xf numFmtId="0" fontId="31" fillId="3" borderId="0" xfId="0" applyNumberFormat="1" applyFont="1" applyFill="1" applyAlignment="1">
      <alignment horizontal="left" vertical="top" wrapText="1"/>
    </xf>
    <xf numFmtId="0" fontId="66" fillId="0" borderId="0" xfId="0" applyFont="1" applyFill="1" applyAlignment="1">
      <alignment wrapText="1"/>
    </xf>
    <xf numFmtId="203" fontId="66" fillId="0" borderId="0" xfId="0" applyNumberFormat="1" applyFont="1" applyFill="1"/>
    <xf numFmtId="201" fontId="66" fillId="0" borderId="0" xfId="0" applyNumberFormat="1" applyFont="1" applyFill="1"/>
    <xf numFmtId="203" fontId="66" fillId="0" borderId="0" xfId="0" applyNumberFormat="1" applyFont="1" applyFill="1" applyAlignment="1">
      <alignment horizontal="right"/>
    </xf>
    <xf numFmtId="0" fontId="66" fillId="6" borderId="0" xfId="0" applyFont="1" applyFill="1"/>
    <xf numFmtId="49" fontId="9" fillId="2" borderId="56" xfId="8" applyNumberFormat="1" applyFont="1" applyFill="1" applyBorder="1" applyAlignment="1">
      <alignment horizontal="center"/>
    </xf>
    <xf numFmtId="164" fontId="10" fillId="2" borderId="56" xfId="8" applyNumberFormat="1" applyFont="1" applyFill="1" applyBorder="1" applyAlignment="1">
      <alignment horizontal="right"/>
    </xf>
    <xf numFmtId="164" fontId="10" fillId="0" borderId="56" xfId="8" applyNumberFormat="1" applyFont="1" applyFill="1" applyBorder="1" applyAlignment="1">
      <alignment horizontal="right"/>
    </xf>
    <xf numFmtId="49" fontId="9" fillId="2" borderId="56" xfId="8" applyNumberFormat="1" applyFont="1" applyFill="1" applyBorder="1" applyAlignment="1">
      <alignment horizontal="center" vertical="center" wrapText="1"/>
    </xf>
    <xf numFmtId="49" fontId="9" fillId="2" borderId="56" xfId="8" applyNumberFormat="1" applyFont="1" applyFill="1" applyBorder="1" applyAlignment="1">
      <alignment horizontal="left"/>
    </xf>
    <xf numFmtId="164" fontId="9" fillId="2" borderId="56" xfId="8" applyNumberFormat="1" applyFont="1" applyFill="1" applyBorder="1" applyAlignment="1">
      <alignment horizontal="right"/>
    </xf>
    <xf numFmtId="0" fontId="9" fillId="2" borderId="56" xfId="8" applyFont="1" applyFill="1" applyBorder="1" applyAlignment="1">
      <alignment horizontal="right"/>
    </xf>
    <xf numFmtId="170" fontId="9" fillId="2" borderId="56" xfId="8" applyNumberFormat="1" applyFont="1" applyFill="1" applyBorder="1" applyAlignment="1">
      <alignment horizontal="right"/>
    </xf>
    <xf numFmtId="172" fontId="9" fillId="2" borderId="56" xfId="8" applyNumberFormat="1" applyFont="1" applyFill="1" applyBorder="1" applyAlignment="1">
      <alignment horizontal="right"/>
    </xf>
    <xf numFmtId="49" fontId="9" fillId="2" borderId="57" xfId="8" applyNumberFormat="1" applyFont="1" applyFill="1" applyBorder="1" applyAlignment="1">
      <alignment horizontal="left"/>
    </xf>
    <xf numFmtId="164" fontId="9" fillId="2" borderId="57" xfId="8" applyNumberFormat="1" applyFont="1" applyFill="1" applyBorder="1" applyAlignment="1">
      <alignment horizontal="right"/>
    </xf>
    <xf numFmtId="164" fontId="9" fillId="0" borderId="57" xfId="8" applyNumberFormat="1" applyFont="1" applyFill="1" applyBorder="1" applyAlignment="1">
      <alignment horizontal="right"/>
    </xf>
    <xf numFmtId="172" fontId="9" fillId="2" borderId="48" xfId="8" applyNumberFormat="1" applyFont="1" applyFill="1" applyBorder="1" applyAlignment="1">
      <alignment horizontal="right"/>
    </xf>
    <xf numFmtId="49" fontId="10" fillId="2" borderId="48" xfId="8" applyNumberFormat="1" applyFont="1" applyFill="1" applyBorder="1" applyAlignment="1">
      <alignment horizontal="left"/>
    </xf>
    <xf numFmtId="164" fontId="10" fillId="2" borderId="48" xfId="8" applyNumberFormat="1" applyFont="1" applyFill="1" applyBorder="1" applyAlignment="1">
      <alignment horizontal="right"/>
    </xf>
    <xf numFmtId="0" fontId="10" fillId="2" borderId="48" xfId="8" applyFont="1" applyFill="1" applyBorder="1" applyAlignment="1">
      <alignment horizontal="right"/>
    </xf>
    <xf numFmtId="172" fontId="10" fillId="2" borderId="48" xfId="8" applyNumberFormat="1" applyFont="1" applyFill="1" applyBorder="1" applyAlignment="1">
      <alignment horizontal="right"/>
    </xf>
    <xf numFmtId="164" fontId="10" fillId="0" borderId="48" xfId="8" applyNumberFormat="1" applyFont="1" applyFill="1" applyBorder="1" applyAlignment="1">
      <alignment horizontal="right"/>
    </xf>
    <xf numFmtId="170" fontId="10" fillId="2" borderId="48" xfId="8" applyNumberFormat="1" applyFont="1" applyFill="1" applyBorder="1" applyAlignment="1">
      <alignment horizontal="right"/>
    </xf>
    <xf numFmtId="1" fontId="13" fillId="0" borderId="0" xfId="8" applyNumberFormat="1" applyFont="1" applyFill="1" applyBorder="1" applyAlignment="1"/>
    <xf numFmtId="172" fontId="9" fillId="2" borderId="57" xfId="8" applyNumberFormat="1" applyFont="1" applyFill="1" applyBorder="1" applyAlignment="1">
      <alignment horizontal="right"/>
    </xf>
    <xf numFmtId="49" fontId="9" fillId="2" borderId="61" xfId="8" applyNumberFormat="1" applyFont="1" applyFill="1" applyBorder="1" applyAlignment="1">
      <alignment horizontal="left"/>
    </xf>
    <xf numFmtId="49" fontId="9" fillId="0" borderId="56" xfId="8" applyNumberFormat="1" applyFont="1" applyFill="1" applyBorder="1" applyAlignment="1">
      <alignment horizontal="center"/>
    </xf>
    <xf numFmtId="0" fontId="10" fillId="2" borderId="56" xfId="8" applyFont="1" applyFill="1" applyBorder="1" applyAlignment="1">
      <alignment horizontal="right"/>
    </xf>
    <xf numFmtId="49" fontId="10" fillId="2" borderId="56" xfId="8" applyNumberFormat="1" applyFont="1" applyFill="1" applyBorder="1" applyAlignment="1">
      <alignment horizontal="left"/>
    </xf>
    <xf numFmtId="177" fontId="10" fillId="2" borderId="56" xfId="8" applyNumberFormat="1" applyFont="1" applyFill="1" applyBorder="1" applyAlignment="1">
      <alignment horizontal="right"/>
    </xf>
    <xf numFmtId="177" fontId="10" fillId="0" borderId="56" xfId="8" applyNumberFormat="1" applyFont="1" applyFill="1" applyBorder="1" applyAlignment="1">
      <alignment horizontal="right"/>
    </xf>
    <xf numFmtId="178" fontId="10" fillId="2" borderId="56" xfId="8" applyNumberFormat="1" applyFont="1" applyFill="1" applyBorder="1" applyAlignment="1">
      <alignment horizontal="right"/>
    </xf>
    <xf numFmtId="178" fontId="10" fillId="0" borderId="56" xfId="8" applyNumberFormat="1" applyFont="1" applyFill="1" applyBorder="1" applyAlignment="1">
      <alignment horizontal="right"/>
    </xf>
    <xf numFmtId="177" fontId="9" fillId="2" borderId="56" xfId="8" applyNumberFormat="1" applyFont="1" applyFill="1" applyBorder="1" applyAlignment="1">
      <alignment horizontal="right"/>
    </xf>
    <xf numFmtId="177" fontId="9" fillId="2" borderId="57" xfId="8" applyNumberFormat="1" applyFont="1" applyFill="1" applyBorder="1" applyAlignment="1">
      <alignment horizontal="right"/>
    </xf>
    <xf numFmtId="177" fontId="9" fillId="0" borderId="57" xfId="8" applyNumberFormat="1" applyFont="1" applyFill="1" applyBorder="1" applyAlignment="1">
      <alignment horizontal="right"/>
    </xf>
    <xf numFmtId="177" fontId="10" fillId="2" borderId="48" xfId="8" applyNumberFormat="1" applyFont="1" applyFill="1" applyBorder="1" applyAlignment="1">
      <alignment horizontal="right"/>
    </xf>
    <xf numFmtId="179" fontId="9" fillId="2" borderId="56" xfId="8" applyNumberFormat="1" applyFont="1" applyFill="1" applyBorder="1" applyAlignment="1">
      <alignment horizontal="right"/>
    </xf>
    <xf numFmtId="179" fontId="9" fillId="2" borderId="57" xfId="8" applyNumberFormat="1" applyFont="1" applyFill="1" applyBorder="1" applyAlignment="1">
      <alignment horizontal="right"/>
    </xf>
    <xf numFmtId="179" fontId="10" fillId="2" borderId="48" xfId="8" applyNumberFormat="1" applyFont="1" applyFill="1" applyBorder="1" applyAlignment="1">
      <alignment horizontal="right"/>
    </xf>
    <xf numFmtId="49" fontId="9" fillId="2" borderId="56" xfId="8" applyNumberFormat="1" applyFont="1" applyFill="1" applyBorder="1" applyAlignment="1">
      <alignment horizontal="center" vertical="top" wrapText="1"/>
    </xf>
    <xf numFmtId="0" fontId="9" fillId="2" borderId="57" xfId="8" applyFont="1" applyFill="1" applyBorder="1" applyAlignment="1">
      <alignment horizontal="center" vertical="top" wrapText="1"/>
    </xf>
    <xf numFmtId="0" fontId="9" fillId="0" borderId="57" xfId="8" applyFont="1" applyFill="1" applyBorder="1" applyAlignment="1">
      <alignment horizontal="center" vertical="top" wrapText="1"/>
    </xf>
    <xf numFmtId="0" fontId="31" fillId="0" borderId="48" xfId="8" applyNumberFormat="1" applyFont="1" applyFill="1" applyBorder="1" applyAlignment="1">
      <alignment horizontal="center" vertical="top"/>
    </xf>
    <xf numFmtId="49" fontId="32" fillId="2" borderId="56" xfId="8" applyNumberFormat="1" applyFont="1" applyFill="1" applyBorder="1" applyAlignment="1">
      <alignment horizontal="left" vertical="center" wrapText="1"/>
    </xf>
    <xf numFmtId="3" fontId="31" fillId="0" borderId="48" xfId="8" applyNumberFormat="1" applyFont="1" applyFill="1" applyBorder="1" applyAlignment="1">
      <alignment horizontal="right" vertical="top"/>
    </xf>
    <xf numFmtId="4" fontId="31" fillId="0" borderId="48" xfId="8" applyNumberFormat="1" applyFont="1" applyFill="1" applyBorder="1" applyAlignment="1">
      <alignment horizontal="right" vertical="top"/>
    </xf>
    <xf numFmtId="180" fontId="31" fillId="0" borderId="48" xfId="8" applyNumberFormat="1" applyFont="1" applyFill="1" applyBorder="1" applyAlignment="1">
      <alignment horizontal="right" vertical="top"/>
    </xf>
    <xf numFmtId="2" fontId="31" fillId="0" borderId="48" xfId="8" applyNumberFormat="1" applyFont="1" applyFill="1" applyBorder="1" applyAlignment="1">
      <alignment horizontal="right" vertical="top"/>
    </xf>
    <xf numFmtId="0" fontId="31" fillId="0" borderId="53" xfId="8" applyNumberFormat="1" applyFont="1" applyFill="1" applyBorder="1" applyAlignment="1">
      <alignment horizontal="center" vertical="top"/>
    </xf>
    <xf numFmtId="2" fontId="33" fillId="0" borderId="53" xfId="8" applyNumberFormat="1" applyFont="1" applyBorder="1" applyAlignment="1">
      <alignment vertical="top"/>
    </xf>
    <xf numFmtId="3" fontId="31" fillId="0" borderId="53" xfId="8" applyNumberFormat="1" applyFont="1" applyFill="1" applyBorder="1" applyAlignment="1">
      <alignment horizontal="right" vertical="top"/>
    </xf>
    <xf numFmtId="4" fontId="31" fillId="0" borderId="53" xfId="8" applyNumberFormat="1" applyFont="1" applyFill="1" applyBorder="1" applyAlignment="1">
      <alignment horizontal="center" vertical="top"/>
    </xf>
    <xf numFmtId="4" fontId="31" fillId="0" borderId="53" xfId="8" applyNumberFormat="1" applyFont="1" applyFill="1" applyBorder="1" applyAlignment="1">
      <alignment horizontal="right" vertical="top"/>
    </xf>
    <xf numFmtId="180" fontId="31" fillId="0" borderId="53" xfId="8" applyNumberFormat="1" applyFont="1" applyFill="1" applyBorder="1" applyAlignment="1">
      <alignment horizontal="right" vertical="top"/>
    </xf>
    <xf numFmtId="2" fontId="31" fillId="0" borderId="53" xfId="8" applyNumberFormat="1" applyFont="1" applyFill="1" applyBorder="1" applyAlignment="1">
      <alignment horizontal="right" vertical="top"/>
    </xf>
    <xf numFmtId="49" fontId="34" fillId="2" borderId="56" xfId="8" applyNumberFormat="1" applyFont="1" applyFill="1" applyBorder="1" applyAlignment="1">
      <alignment horizontal="center" vertical="top" wrapText="1"/>
    </xf>
    <xf numFmtId="0" fontId="34" fillId="2" borderId="56" xfId="8" applyFont="1" applyFill="1" applyBorder="1" applyAlignment="1">
      <alignment horizontal="center" vertical="top" wrapText="1"/>
    </xf>
    <xf numFmtId="0" fontId="37" fillId="2" borderId="56" xfId="8" applyFont="1" applyFill="1" applyBorder="1" applyAlignment="1">
      <alignment horizontal="center" vertical="center"/>
    </xf>
    <xf numFmtId="49" fontId="37" fillId="2" borderId="56" xfId="8" applyNumberFormat="1" applyFont="1" applyFill="1" applyBorder="1" applyAlignment="1">
      <alignment horizontal="left" vertical="center"/>
    </xf>
    <xf numFmtId="164" fontId="37" fillId="2" borderId="56" xfId="8" applyNumberFormat="1" applyFont="1" applyFill="1" applyBorder="1" applyAlignment="1">
      <alignment horizontal="left" vertical="center"/>
    </xf>
    <xf numFmtId="181" fontId="37" fillId="2" borderId="56" xfId="10" applyNumberFormat="1" applyFont="1" applyFill="1" applyBorder="1" applyAlignment="1">
      <alignment horizontal="left" vertical="center"/>
    </xf>
    <xf numFmtId="0" fontId="37" fillId="2" borderId="56" xfId="8" applyFont="1" applyFill="1" applyBorder="1" applyAlignment="1">
      <alignment horizontal="left" vertical="center"/>
    </xf>
    <xf numFmtId="0" fontId="37" fillId="2" borderId="57" xfId="8" applyFont="1" applyFill="1" applyBorder="1" applyAlignment="1">
      <alignment horizontal="center" vertical="center"/>
    </xf>
    <xf numFmtId="49" fontId="37" fillId="2" borderId="57" xfId="8" applyNumberFormat="1" applyFont="1" applyFill="1" applyBorder="1" applyAlignment="1">
      <alignment horizontal="left" vertical="center"/>
    </xf>
    <xf numFmtId="164" fontId="37" fillId="2" borderId="57" xfId="8" applyNumberFormat="1" applyFont="1" applyFill="1" applyBorder="1" applyAlignment="1">
      <alignment horizontal="left" vertical="center"/>
    </xf>
    <xf numFmtId="181" fontId="37" fillId="2" borderId="57" xfId="10" applyNumberFormat="1" applyFont="1" applyFill="1" applyBorder="1" applyAlignment="1">
      <alignment horizontal="left" vertical="center"/>
    </xf>
    <xf numFmtId="0" fontId="37" fillId="2" borderId="57" xfId="8" applyFont="1" applyFill="1" applyBorder="1" applyAlignment="1">
      <alignment horizontal="left" vertical="center"/>
    </xf>
    <xf numFmtId="0" fontId="37" fillId="2" borderId="48" xfId="8" applyFont="1" applyFill="1" applyBorder="1" applyAlignment="1">
      <alignment horizontal="center" vertical="center"/>
    </xf>
    <xf numFmtId="49" fontId="37" fillId="2" borderId="48" xfId="8" applyNumberFormat="1" applyFont="1" applyFill="1" applyBorder="1" applyAlignment="1">
      <alignment horizontal="left" vertical="center"/>
    </xf>
    <xf numFmtId="164" fontId="37" fillId="2" borderId="48" xfId="8" applyNumberFormat="1" applyFont="1" applyFill="1" applyBorder="1" applyAlignment="1">
      <alignment horizontal="left" vertical="center"/>
    </xf>
    <xf numFmtId="181" fontId="37" fillId="2" borderId="48" xfId="10" applyNumberFormat="1" applyFont="1" applyFill="1" applyBorder="1" applyAlignment="1">
      <alignment horizontal="left" vertical="center"/>
    </xf>
    <xf numFmtId="0" fontId="37" fillId="2" borderId="48" xfId="8" applyFont="1" applyFill="1" applyBorder="1" applyAlignment="1">
      <alignment horizontal="left" vertical="center"/>
    </xf>
    <xf numFmtId="182" fontId="9" fillId="2" borderId="56" xfId="8" applyNumberFormat="1" applyFont="1" applyFill="1" applyBorder="1" applyAlignment="1">
      <alignment horizontal="right"/>
    </xf>
    <xf numFmtId="164" fontId="9" fillId="0" borderId="56" xfId="8" applyNumberFormat="1" applyFont="1" applyFill="1" applyBorder="1" applyAlignment="1">
      <alignment horizontal="right"/>
    </xf>
    <xf numFmtId="182" fontId="9" fillId="0" borderId="56" xfId="8" applyNumberFormat="1" applyFont="1" applyFill="1" applyBorder="1" applyAlignment="1">
      <alignment horizontal="right"/>
    </xf>
    <xf numFmtId="0" fontId="9" fillId="0" borderId="56" xfId="8" applyFont="1" applyFill="1" applyBorder="1" applyAlignment="1">
      <alignment horizontal="right"/>
    </xf>
    <xf numFmtId="183" fontId="9" fillId="0" borderId="56" xfId="8" applyNumberFormat="1" applyFont="1" applyFill="1" applyBorder="1" applyAlignment="1">
      <alignment horizontal="right"/>
    </xf>
    <xf numFmtId="175" fontId="9" fillId="2" borderId="57" xfId="8" applyNumberFormat="1" applyFont="1" applyFill="1" applyBorder="1" applyAlignment="1">
      <alignment horizontal="right"/>
    </xf>
    <xf numFmtId="175" fontId="9" fillId="0" borderId="57" xfId="8" applyNumberFormat="1" applyFont="1" applyFill="1" applyBorder="1" applyAlignment="1">
      <alignment horizontal="right"/>
    </xf>
    <xf numFmtId="182" fontId="10" fillId="2" borderId="48" xfId="8" applyNumberFormat="1" applyFont="1" applyFill="1" applyBorder="1" applyAlignment="1">
      <alignment horizontal="right"/>
    </xf>
    <xf numFmtId="182" fontId="10" fillId="0" borderId="48" xfId="8" applyNumberFormat="1" applyFont="1" applyFill="1" applyBorder="1" applyAlignment="1">
      <alignment horizontal="right"/>
    </xf>
    <xf numFmtId="183" fontId="10" fillId="2" borderId="48" xfId="8" applyNumberFormat="1" applyFont="1" applyFill="1" applyBorder="1" applyAlignment="1">
      <alignment horizontal="right"/>
    </xf>
    <xf numFmtId="184" fontId="9" fillId="2" borderId="56" xfId="8" applyNumberFormat="1" applyFont="1" applyFill="1" applyBorder="1" applyAlignment="1">
      <alignment horizontal="right"/>
    </xf>
    <xf numFmtId="175" fontId="14" fillId="0" borderId="57" xfId="8" applyNumberFormat="1" applyFont="1" applyFill="1" applyBorder="1" applyAlignment="1">
      <alignment horizontal="right"/>
    </xf>
    <xf numFmtId="164" fontId="14" fillId="0" borderId="57" xfId="8" applyNumberFormat="1" applyFont="1" applyFill="1" applyBorder="1" applyAlignment="1">
      <alignment horizontal="right"/>
    </xf>
    <xf numFmtId="179" fontId="9" fillId="2" borderId="48" xfId="8" applyNumberFormat="1" applyFont="1" applyFill="1" applyBorder="1" applyAlignment="1">
      <alignment horizontal="right"/>
    </xf>
    <xf numFmtId="164" fontId="9" fillId="0" borderId="48" xfId="8" applyNumberFormat="1" applyFont="1" applyFill="1" applyBorder="1" applyAlignment="1">
      <alignment horizontal="right"/>
    </xf>
    <xf numFmtId="49" fontId="9" fillId="2" borderId="56" xfId="8" applyNumberFormat="1" applyFont="1" applyFill="1" applyBorder="1" applyAlignment="1">
      <alignment horizontal="center" vertical="center"/>
    </xf>
    <xf numFmtId="185" fontId="9" fillId="2" borderId="48" xfId="8" applyNumberFormat="1" applyFont="1" applyFill="1" applyBorder="1" applyAlignment="1">
      <alignment horizontal="right"/>
    </xf>
    <xf numFmtId="185" fontId="9" fillId="2" borderId="57" xfId="8" applyNumberFormat="1" applyFont="1" applyFill="1" applyBorder="1" applyAlignment="1">
      <alignment horizontal="right"/>
    </xf>
    <xf numFmtId="185" fontId="9" fillId="0" borderId="51" xfId="8" applyNumberFormat="1" applyFont="1" applyFill="1" applyBorder="1" applyAlignment="1">
      <alignment horizontal="right"/>
    </xf>
    <xf numFmtId="185" fontId="9" fillId="2" borderId="51" xfId="8" applyNumberFormat="1" applyFont="1" applyFill="1" applyBorder="1" applyAlignment="1">
      <alignment horizontal="right"/>
    </xf>
    <xf numFmtId="185" fontId="10" fillId="2" borderId="48" xfId="8" applyNumberFormat="1" applyFont="1" applyFill="1" applyBorder="1" applyAlignment="1">
      <alignment horizontal="right"/>
    </xf>
    <xf numFmtId="49" fontId="9" fillId="0" borderId="57" xfId="8" applyNumberFormat="1" applyFont="1" applyFill="1" applyBorder="1" applyAlignment="1">
      <alignment horizontal="left"/>
    </xf>
    <xf numFmtId="1" fontId="9" fillId="0" borderId="57" xfId="8" applyNumberFormat="1" applyFont="1" applyFill="1" applyBorder="1" applyAlignment="1">
      <alignment horizontal="right"/>
    </xf>
    <xf numFmtId="49" fontId="9" fillId="0" borderId="48" xfId="8" applyNumberFormat="1" applyFont="1" applyFill="1" applyBorder="1" applyAlignment="1">
      <alignment horizontal="left"/>
    </xf>
    <xf numFmtId="49" fontId="10" fillId="0" borderId="48" xfId="8" applyNumberFormat="1" applyFont="1" applyFill="1" applyBorder="1" applyAlignment="1">
      <alignment horizontal="left"/>
    </xf>
    <xf numFmtId="177" fontId="10" fillId="0" borderId="48" xfId="8" applyNumberFormat="1" applyFont="1" applyFill="1" applyBorder="1" applyAlignment="1">
      <alignment horizontal="right"/>
    </xf>
    <xf numFmtId="1" fontId="10" fillId="0" borderId="48" xfId="8" applyNumberFormat="1" applyFont="1" applyFill="1" applyBorder="1" applyAlignment="1">
      <alignment horizontal="right"/>
    </xf>
    <xf numFmtId="49" fontId="9" fillId="0" borderId="56" xfId="8" applyNumberFormat="1" applyFont="1" applyFill="1" applyBorder="1" applyAlignment="1">
      <alignment horizontal="left"/>
    </xf>
    <xf numFmtId="177" fontId="9" fillId="0" borderId="56" xfId="8" applyNumberFormat="1" applyFont="1" applyFill="1" applyBorder="1" applyAlignment="1">
      <alignment horizontal="right"/>
    </xf>
    <xf numFmtId="1" fontId="9" fillId="0" borderId="56" xfId="8" applyNumberFormat="1" applyFont="1" applyFill="1" applyBorder="1" applyAlignment="1">
      <alignment horizontal="right"/>
    </xf>
    <xf numFmtId="179" fontId="9" fillId="0" borderId="56" xfId="8" applyNumberFormat="1" applyFont="1" applyFill="1" applyBorder="1" applyAlignment="1">
      <alignment horizontal="right"/>
    </xf>
    <xf numFmtId="179" fontId="10" fillId="0" borderId="48" xfId="8" applyNumberFormat="1" applyFont="1" applyFill="1" applyBorder="1" applyAlignment="1">
      <alignment horizontal="right"/>
    </xf>
    <xf numFmtId="3" fontId="9" fillId="2" borderId="56" xfId="8" applyNumberFormat="1" applyFont="1" applyFill="1" applyBorder="1" applyAlignment="1">
      <alignment horizontal="right"/>
    </xf>
    <xf numFmtId="175" fontId="9" fillId="2" borderId="56" xfId="8" applyNumberFormat="1" applyFont="1" applyFill="1" applyBorder="1" applyAlignment="1">
      <alignment horizontal="right"/>
    </xf>
    <xf numFmtId="186" fontId="9" fillId="2" borderId="56" xfId="8" applyNumberFormat="1" applyFont="1" applyFill="1" applyBorder="1" applyAlignment="1">
      <alignment horizontal="right"/>
    </xf>
    <xf numFmtId="185" fontId="9" fillId="2" borderId="56" xfId="8" applyNumberFormat="1" applyFont="1" applyFill="1" applyBorder="1" applyAlignment="1">
      <alignment horizontal="right"/>
    </xf>
    <xf numFmtId="164" fontId="9" fillId="2" borderId="48" xfId="8" applyNumberFormat="1" applyFont="1" applyFill="1" applyBorder="1" applyAlignment="1">
      <alignment horizontal="right"/>
    </xf>
    <xf numFmtId="3" fontId="10" fillId="2" borderId="48" xfId="8" applyNumberFormat="1" applyFont="1" applyFill="1" applyBorder="1" applyAlignment="1">
      <alignment horizontal="right"/>
    </xf>
    <xf numFmtId="186" fontId="10" fillId="2" borderId="48" xfId="8" applyNumberFormat="1" applyFont="1" applyFill="1" applyBorder="1" applyAlignment="1">
      <alignment horizontal="right"/>
    </xf>
    <xf numFmtId="170" fontId="10" fillId="2" borderId="56" xfId="8" applyNumberFormat="1" applyFont="1" applyFill="1" applyBorder="1" applyAlignment="1">
      <alignment horizontal="right"/>
    </xf>
    <xf numFmtId="49" fontId="10" fillId="2" borderId="51" xfId="8" applyNumberFormat="1" applyFont="1" applyFill="1" applyBorder="1" applyAlignment="1">
      <alignment horizontal="left"/>
    </xf>
    <xf numFmtId="3" fontId="10" fillId="2" borderId="51" xfId="8" applyNumberFormat="1" applyFont="1" applyFill="1" applyBorder="1" applyAlignment="1">
      <alignment horizontal="right"/>
    </xf>
    <xf numFmtId="164" fontId="10" fillId="2" borderId="51" xfId="8" applyNumberFormat="1" applyFont="1" applyFill="1" applyBorder="1" applyAlignment="1">
      <alignment horizontal="right"/>
    </xf>
    <xf numFmtId="186" fontId="10" fillId="2" borderId="51" xfId="8" applyNumberFormat="1" applyFont="1" applyFill="1" applyBorder="1" applyAlignment="1">
      <alignment horizontal="right"/>
    </xf>
    <xf numFmtId="170" fontId="10" fillId="2" borderId="57" xfId="8" applyNumberFormat="1" applyFont="1" applyFill="1" applyBorder="1" applyAlignment="1">
      <alignment horizontal="right"/>
    </xf>
    <xf numFmtId="177" fontId="10" fillId="2" borderId="51" xfId="8" applyNumberFormat="1" applyFont="1" applyFill="1" applyBorder="1" applyAlignment="1">
      <alignment horizontal="right"/>
    </xf>
    <xf numFmtId="185" fontId="10" fillId="2" borderId="51" xfId="8" applyNumberFormat="1" applyFont="1" applyFill="1" applyBorder="1" applyAlignment="1">
      <alignment horizontal="right"/>
    </xf>
    <xf numFmtId="3" fontId="9" fillId="2" borderId="57" xfId="8" applyNumberFormat="1" applyFont="1" applyFill="1" applyBorder="1" applyAlignment="1">
      <alignment horizontal="right"/>
    </xf>
    <xf numFmtId="186" fontId="9" fillId="2" borderId="57" xfId="8" applyNumberFormat="1" applyFont="1" applyFill="1" applyBorder="1" applyAlignment="1">
      <alignment horizontal="right"/>
    </xf>
    <xf numFmtId="167" fontId="10" fillId="2" borderId="48" xfId="11" applyNumberFormat="1" applyFont="1" applyFill="1" applyBorder="1" applyAlignment="1">
      <alignment horizontal="right"/>
    </xf>
    <xf numFmtId="167" fontId="10" fillId="2" borderId="0" xfId="11" applyNumberFormat="1" applyFont="1" applyFill="1" applyBorder="1" applyAlignment="1">
      <alignment horizontal="right"/>
    </xf>
    <xf numFmtId="49" fontId="9" fillId="2" borderId="56" xfId="8" applyNumberFormat="1" applyFont="1" applyFill="1" applyBorder="1" applyAlignment="1">
      <alignment horizontal="left" vertical="center" wrapText="1"/>
    </xf>
    <xf numFmtId="179" fontId="9" fillId="2" borderId="57" xfId="8" applyNumberFormat="1" applyFont="1" applyFill="1" applyBorder="1" applyAlignment="1">
      <alignment horizontal="right" vertical="center" wrapText="1"/>
    </xf>
    <xf numFmtId="178" fontId="9" fillId="2" borderId="57" xfId="8" applyNumberFormat="1" applyFont="1" applyFill="1" applyBorder="1" applyAlignment="1">
      <alignment horizontal="right" vertical="center" wrapText="1"/>
    </xf>
    <xf numFmtId="183" fontId="9" fillId="2" borderId="57" xfId="8" applyNumberFormat="1" applyFont="1" applyFill="1" applyBorder="1" applyAlignment="1">
      <alignment horizontal="right" vertical="center" wrapText="1"/>
    </xf>
    <xf numFmtId="49" fontId="9" fillId="2" borderId="57" xfId="8" applyNumberFormat="1" applyFont="1" applyFill="1" applyBorder="1" applyAlignment="1">
      <alignment horizontal="left" vertical="center" wrapText="1"/>
    </xf>
    <xf numFmtId="179" fontId="10" fillId="2" borderId="48" xfId="8" applyNumberFormat="1" applyFont="1" applyFill="1" applyBorder="1" applyAlignment="1">
      <alignment horizontal="right" vertical="center" wrapText="1"/>
    </xf>
    <xf numFmtId="178" fontId="10" fillId="2" borderId="48" xfId="8" applyNumberFormat="1" applyFont="1" applyFill="1" applyBorder="1" applyAlignment="1">
      <alignment horizontal="right" vertical="center" wrapText="1"/>
    </xf>
    <xf numFmtId="183" fontId="10" fillId="2" borderId="48" xfId="8" applyNumberFormat="1" applyFont="1" applyFill="1" applyBorder="1" applyAlignment="1">
      <alignment horizontal="right" vertical="center" wrapText="1"/>
    </xf>
    <xf numFmtId="188" fontId="14" fillId="0" borderId="48" xfId="12" applyNumberFormat="1" applyFont="1" applyFill="1" applyBorder="1" applyAlignment="1">
      <alignment horizontal="center" vertical="top" wrapText="1"/>
    </xf>
    <xf numFmtId="188" fontId="14" fillId="0" borderId="48" xfId="12" applyNumberFormat="1" applyFont="1" applyFill="1" applyBorder="1" applyAlignment="1">
      <alignment horizontal="center" vertical="top"/>
    </xf>
    <xf numFmtId="188" fontId="14" fillId="0" borderId="51" xfId="12" applyNumberFormat="1" applyFont="1" applyFill="1" applyBorder="1" applyAlignment="1">
      <alignment horizontal="center" vertical="top"/>
    </xf>
    <xf numFmtId="173" fontId="14" fillId="0" borderId="48" xfId="14" applyNumberFormat="1" applyFont="1" applyFill="1" applyBorder="1" applyAlignment="1">
      <alignment horizontal="left"/>
    </xf>
    <xf numFmtId="1" fontId="9" fillId="2" borderId="56" xfId="11" applyNumberFormat="1" applyFont="1" applyFill="1" applyBorder="1" applyAlignment="1">
      <alignment horizontal="right"/>
    </xf>
    <xf numFmtId="167" fontId="16" fillId="0" borderId="48" xfId="11" applyNumberFormat="1" applyFont="1" applyFill="1" applyBorder="1" applyAlignment="1" applyProtection="1">
      <alignment horizontal="right" vertical="center" wrapText="1"/>
    </xf>
    <xf numFmtId="167" fontId="9" fillId="0" borderId="48" xfId="11" applyNumberFormat="1" applyFont="1" applyFill="1" applyBorder="1" applyAlignment="1" applyProtection="1">
      <alignment horizontal="right" vertical="center" wrapText="1"/>
    </xf>
    <xf numFmtId="1" fontId="10" fillId="0" borderId="48" xfId="15" applyNumberFormat="1" applyFont="1" applyFill="1" applyBorder="1" applyAlignment="1" applyProtection="1">
      <alignment horizontal="right" vertical="center" wrapText="1"/>
    </xf>
    <xf numFmtId="3" fontId="10" fillId="0" borderId="48" xfId="15" applyNumberFormat="1" applyFont="1" applyFill="1" applyBorder="1" applyAlignment="1" applyProtection="1">
      <alignment horizontal="right" vertical="center" wrapText="1"/>
    </xf>
    <xf numFmtId="189" fontId="9" fillId="0" borderId="48" xfId="11" applyNumberFormat="1" applyFont="1" applyFill="1" applyBorder="1" applyAlignment="1" applyProtection="1">
      <alignment horizontal="right" vertical="center" wrapText="1"/>
    </xf>
    <xf numFmtId="167" fontId="9" fillId="0" borderId="48" xfId="11" applyNumberFormat="1" applyFont="1" applyFill="1" applyBorder="1" applyAlignment="1">
      <alignment horizontal="right" vertical="center" wrapText="1"/>
    </xf>
    <xf numFmtId="167" fontId="16" fillId="0" borderId="48" xfId="11" applyNumberFormat="1" applyFont="1" applyFill="1" applyBorder="1" applyAlignment="1">
      <alignment horizontal="right" vertical="center" wrapText="1"/>
    </xf>
    <xf numFmtId="168" fontId="13" fillId="0" borderId="48" xfId="14" applyNumberFormat="1" applyFont="1" applyFill="1" applyBorder="1" applyAlignment="1">
      <alignment horizontal="left"/>
    </xf>
    <xf numFmtId="167" fontId="10" fillId="0" borderId="48" xfId="11" applyNumberFormat="1" applyFont="1" applyFill="1" applyBorder="1" applyAlignment="1">
      <alignment horizontal="right" vertical="center" wrapText="1"/>
    </xf>
    <xf numFmtId="189" fontId="10" fillId="0" borderId="48" xfId="11" applyNumberFormat="1" applyFont="1" applyFill="1" applyBorder="1" applyAlignment="1" applyProtection="1">
      <alignment horizontal="right" vertical="center" wrapText="1"/>
    </xf>
    <xf numFmtId="168" fontId="13" fillId="0" borderId="51" xfId="14" applyNumberFormat="1" applyFont="1" applyFill="1" applyBorder="1" applyAlignment="1">
      <alignment horizontal="left"/>
    </xf>
    <xf numFmtId="167" fontId="10" fillId="0" borderId="51" xfId="11" applyNumberFormat="1" applyFont="1" applyFill="1" applyBorder="1" applyAlignment="1">
      <alignment horizontal="right" vertical="center" wrapText="1"/>
    </xf>
    <xf numFmtId="164" fontId="10" fillId="2" borderId="57" xfId="8" applyNumberFormat="1" applyFont="1" applyFill="1" applyBorder="1" applyAlignment="1">
      <alignment horizontal="right"/>
    </xf>
    <xf numFmtId="1" fontId="10" fillId="0" borderId="51" xfId="15" applyNumberFormat="1" applyFont="1" applyFill="1" applyBorder="1" applyAlignment="1" applyProtection="1">
      <alignment horizontal="right" vertical="center" wrapText="1"/>
    </xf>
    <xf numFmtId="3" fontId="10" fillId="0" borderId="51" xfId="15" applyNumberFormat="1" applyFont="1" applyFill="1" applyBorder="1" applyAlignment="1" applyProtection="1">
      <alignment horizontal="right" vertical="center" wrapText="1"/>
    </xf>
    <xf numFmtId="189" fontId="10" fillId="0" borderId="51" xfId="11" applyNumberFormat="1" applyFont="1" applyFill="1" applyBorder="1" applyAlignment="1" applyProtection="1">
      <alignment horizontal="right" vertical="center" wrapText="1"/>
    </xf>
    <xf numFmtId="167" fontId="10" fillId="2" borderId="0" xfId="8" applyNumberFormat="1" applyFont="1" applyFill="1" applyAlignment="1">
      <alignment vertical="center"/>
    </xf>
    <xf numFmtId="173" fontId="14" fillId="0" borderId="48" xfId="14" applyFont="1" applyFill="1" applyBorder="1" applyAlignment="1">
      <alignment horizontal="left"/>
    </xf>
    <xf numFmtId="3" fontId="9" fillId="0" borderId="48" xfId="15" applyNumberFormat="1" applyFont="1" applyFill="1" applyBorder="1" applyAlignment="1">
      <alignment horizontal="right" vertical="center" wrapText="1"/>
    </xf>
    <xf numFmtId="3" fontId="10" fillId="0" borderId="48" xfId="15" applyNumberFormat="1" applyFont="1" applyFill="1" applyBorder="1" applyAlignment="1">
      <alignment horizontal="right" vertical="center" wrapText="1"/>
    </xf>
    <xf numFmtId="0" fontId="9" fillId="2" borderId="56" xfId="8" applyFont="1" applyFill="1" applyBorder="1" applyAlignment="1">
      <alignment horizontal="center" vertical="center" wrapText="1"/>
    </xf>
    <xf numFmtId="164" fontId="9" fillId="2" borderId="51" xfId="8" applyNumberFormat="1" applyFont="1" applyFill="1" applyBorder="1" applyAlignment="1">
      <alignment horizontal="right"/>
    </xf>
    <xf numFmtId="190" fontId="9" fillId="2" borderId="56" xfId="8" applyNumberFormat="1" applyFont="1" applyFill="1" applyBorder="1" applyAlignment="1">
      <alignment horizontal="right"/>
    </xf>
    <xf numFmtId="190" fontId="9" fillId="2" borderId="51" xfId="8" applyNumberFormat="1" applyFont="1" applyFill="1" applyBorder="1" applyAlignment="1">
      <alignment horizontal="right"/>
    </xf>
    <xf numFmtId="190" fontId="10" fillId="2" borderId="48" xfId="8" applyNumberFormat="1" applyFont="1" applyFill="1" applyBorder="1" applyAlignment="1">
      <alignment horizontal="right"/>
    </xf>
    <xf numFmtId="190" fontId="10" fillId="2" borderId="0" xfId="8" applyNumberFormat="1" applyFont="1" applyFill="1" applyBorder="1" applyAlignment="1">
      <alignment horizontal="right"/>
    </xf>
    <xf numFmtId="49" fontId="9" fillId="2" borderId="56" xfId="8" applyNumberFormat="1" applyFont="1" applyFill="1" applyBorder="1" applyAlignment="1">
      <alignment vertical="center"/>
    </xf>
    <xf numFmtId="49" fontId="9" fillId="2" borderId="56" xfId="8" applyNumberFormat="1" applyFont="1" applyFill="1" applyBorder="1" applyAlignment="1">
      <alignment horizontal="left" vertical="top"/>
    </xf>
    <xf numFmtId="0" fontId="9" fillId="2" borderId="56" xfId="8" applyFont="1" applyFill="1" applyBorder="1" applyAlignment="1">
      <alignment horizontal="right" vertical="top"/>
    </xf>
    <xf numFmtId="172" fontId="9" fillId="2" borderId="56" xfId="8" applyNumberFormat="1" applyFont="1" applyFill="1" applyBorder="1" applyAlignment="1">
      <alignment horizontal="right" vertical="top"/>
    </xf>
    <xf numFmtId="170" fontId="9" fillId="2" borderId="56" xfId="8" applyNumberFormat="1" applyFont="1" applyFill="1" applyBorder="1" applyAlignment="1">
      <alignment horizontal="right" vertical="top"/>
    </xf>
    <xf numFmtId="164" fontId="9" fillId="2" borderId="56" xfId="8" applyNumberFormat="1" applyFont="1" applyFill="1" applyBorder="1" applyAlignment="1">
      <alignment horizontal="right" vertical="top"/>
    </xf>
    <xf numFmtId="49" fontId="9" fillId="2" borderId="57" xfId="8" applyNumberFormat="1" applyFont="1" applyFill="1" applyBorder="1" applyAlignment="1">
      <alignment horizontal="left" vertical="top"/>
    </xf>
    <xf numFmtId="0" fontId="9" fillId="2" borderId="57" xfId="8" applyFont="1" applyFill="1" applyBorder="1" applyAlignment="1">
      <alignment horizontal="right" vertical="top"/>
    </xf>
    <xf numFmtId="172" fontId="9" fillId="2" borderId="57" xfId="8" applyNumberFormat="1" applyFont="1" applyFill="1" applyBorder="1" applyAlignment="1">
      <alignment horizontal="right" vertical="top"/>
    </xf>
    <xf numFmtId="170" fontId="9" fillId="2" borderId="57" xfId="8" applyNumberFormat="1" applyFont="1" applyFill="1" applyBorder="1" applyAlignment="1">
      <alignment horizontal="right" vertical="top"/>
    </xf>
    <xf numFmtId="170" fontId="9" fillId="2" borderId="48" xfId="8" applyNumberFormat="1" applyFont="1" applyFill="1" applyBorder="1" applyAlignment="1">
      <alignment horizontal="right" vertical="top"/>
    </xf>
    <xf numFmtId="164" fontId="9" fillId="2" borderId="57" xfId="8" applyNumberFormat="1" applyFont="1" applyFill="1" applyBorder="1" applyAlignment="1">
      <alignment horizontal="right" vertical="top"/>
    </xf>
    <xf numFmtId="49" fontId="10" fillId="2" borderId="48" xfId="8" applyNumberFormat="1" applyFont="1" applyFill="1" applyBorder="1" applyAlignment="1">
      <alignment horizontal="left" vertical="top"/>
    </xf>
    <xf numFmtId="0" fontId="10" fillId="2" borderId="48" xfId="8" applyFont="1" applyFill="1" applyBorder="1" applyAlignment="1">
      <alignment horizontal="right" vertical="top"/>
    </xf>
    <xf numFmtId="172" fontId="10" fillId="2" borderId="48" xfId="8" applyNumberFormat="1" applyFont="1" applyFill="1" applyBorder="1" applyAlignment="1">
      <alignment horizontal="right" vertical="top"/>
    </xf>
    <xf numFmtId="170" fontId="10" fillId="2" borderId="48" xfId="8" applyNumberFormat="1" applyFont="1" applyFill="1" applyBorder="1" applyAlignment="1">
      <alignment horizontal="right" vertical="top"/>
    </xf>
    <xf numFmtId="164" fontId="10" fillId="2" borderId="48" xfId="8" applyNumberFormat="1" applyFont="1" applyFill="1" applyBorder="1" applyAlignment="1">
      <alignment horizontal="right" vertical="top"/>
    </xf>
    <xf numFmtId="49" fontId="9" fillId="2" borderId="56" xfId="8" applyNumberFormat="1" applyFont="1" applyFill="1" applyBorder="1" applyAlignment="1">
      <alignment horizontal="center" wrapText="1"/>
    </xf>
    <xf numFmtId="191" fontId="9" fillId="2" borderId="56" xfId="8" applyNumberFormat="1" applyFont="1" applyFill="1" applyBorder="1" applyAlignment="1">
      <alignment horizontal="right"/>
    </xf>
    <xf numFmtId="0" fontId="9" fillId="2" borderId="57" xfId="8" applyFont="1" applyFill="1" applyBorder="1" applyAlignment="1">
      <alignment horizontal="right"/>
    </xf>
    <xf numFmtId="170" fontId="9" fillId="2" borderId="57" xfId="8" applyNumberFormat="1" applyFont="1" applyFill="1" applyBorder="1" applyAlignment="1">
      <alignment horizontal="right"/>
    </xf>
    <xf numFmtId="170" fontId="9" fillId="2" borderId="48" xfId="8" applyNumberFormat="1" applyFont="1" applyFill="1" applyBorder="1" applyAlignment="1">
      <alignment horizontal="right"/>
    </xf>
    <xf numFmtId="175" fontId="10" fillId="2" borderId="48" xfId="8" applyNumberFormat="1" applyFont="1" applyFill="1" applyBorder="1" applyAlignment="1">
      <alignment horizontal="right"/>
    </xf>
    <xf numFmtId="178" fontId="9" fillId="2" borderId="56" xfId="8" applyNumberFormat="1" applyFont="1" applyFill="1" applyBorder="1" applyAlignment="1">
      <alignment horizontal="right"/>
    </xf>
    <xf numFmtId="178" fontId="9" fillId="2" borderId="57" xfId="8" applyNumberFormat="1" applyFont="1" applyFill="1" applyBorder="1" applyAlignment="1">
      <alignment horizontal="right"/>
    </xf>
    <xf numFmtId="178" fontId="9" fillId="2" borderId="51" xfId="8" applyNumberFormat="1" applyFont="1" applyFill="1" applyBorder="1" applyAlignment="1">
      <alignment horizontal="right"/>
    </xf>
    <xf numFmtId="178" fontId="10" fillId="2" borderId="48" xfId="8" applyNumberFormat="1" applyFont="1" applyFill="1" applyBorder="1" applyAlignment="1">
      <alignment horizontal="right"/>
    </xf>
    <xf numFmtId="170" fontId="9" fillId="2" borderId="51" xfId="8" applyNumberFormat="1" applyFont="1" applyFill="1" applyBorder="1" applyAlignment="1">
      <alignment horizontal="right"/>
    </xf>
    <xf numFmtId="0" fontId="9" fillId="2" borderId="51" xfId="8" applyFont="1" applyFill="1" applyBorder="1" applyAlignment="1">
      <alignment horizontal="right"/>
    </xf>
    <xf numFmtId="3" fontId="9" fillId="0" borderId="65" xfId="17" applyNumberFormat="1" applyFont="1" applyFill="1" applyBorder="1" applyAlignment="1">
      <alignment horizontal="right"/>
    </xf>
    <xf numFmtId="3" fontId="9" fillId="0" borderId="57" xfId="8" applyNumberFormat="1" applyFont="1" applyFill="1" applyBorder="1" applyAlignment="1">
      <alignment horizontal="right"/>
    </xf>
    <xf numFmtId="3" fontId="9" fillId="0" borderId="48" xfId="17" applyNumberFormat="1" applyFont="1" applyFill="1" applyBorder="1" applyAlignment="1">
      <alignment horizontal="right"/>
    </xf>
    <xf numFmtId="3" fontId="9" fillId="0" borderId="48" xfId="8" applyNumberFormat="1" applyFont="1" applyFill="1" applyBorder="1" applyAlignment="1">
      <alignment horizontal="right"/>
    </xf>
    <xf numFmtId="3" fontId="10" fillId="0" borderId="48" xfId="8" applyNumberFormat="1" applyFont="1" applyFill="1" applyBorder="1" applyAlignment="1">
      <alignment horizontal="right"/>
    </xf>
    <xf numFmtId="170" fontId="10" fillId="0" borderId="48" xfId="8" applyNumberFormat="1" applyFont="1" applyFill="1" applyBorder="1" applyAlignment="1">
      <alignment horizontal="right"/>
    </xf>
    <xf numFmtId="49" fontId="9" fillId="2" borderId="0" xfId="8" applyNumberFormat="1" applyFont="1" applyFill="1" applyAlignment="1">
      <alignment vertical="center"/>
    </xf>
    <xf numFmtId="3" fontId="9" fillId="2" borderId="56" xfId="8" applyNumberFormat="1" applyFont="1" applyFill="1" applyBorder="1" applyAlignment="1">
      <alignment horizontal="right" vertical="top"/>
    </xf>
    <xf numFmtId="164" fontId="9" fillId="0" borderId="56" xfId="8" applyNumberFormat="1" applyFont="1" applyFill="1" applyBorder="1" applyAlignment="1">
      <alignment horizontal="right" vertical="top"/>
    </xf>
    <xf numFmtId="1" fontId="14" fillId="0" borderId="51" xfId="19" applyNumberFormat="1" applyFont="1" applyFill="1" applyBorder="1" applyAlignment="1">
      <alignment horizontal="right" vertical="top" wrapText="1"/>
    </xf>
    <xf numFmtId="164" fontId="9" fillId="0" borderId="57" xfId="8" applyNumberFormat="1" applyFont="1" applyFill="1" applyBorder="1" applyAlignment="1">
      <alignment horizontal="right" vertical="top"/>
    </xf>
    <xf numFmtId="164" fontId="9" fillId="2" borderId="51" xfId="8" applyNumberFormat="1" applyFont="1" applyFill="1" applyBorder="1" applyAlignment="1">
      <alignment horizontal="right" vertical="top"/>
    </xf>
    <xf numFmtId="3" fontId="10" fillId="2" borderId="48" xfId="8" applyNumberFormat="1" applyFont="1" applyFill="1" applyBorder="1" applyAlignment="1">
      <alignment horizontal="right" vertical="top"/>
    </xf>
    <xf numFmtId="164" fontId="10" fillId="0" borderId="48" xfId="8" applyNumberFormat="1" applyFont="1" applyFill="1" applyBorder="1" applyAlignment="1">
      <alignment horizontal="right" vertical="top"/>
    </xf>
    <xf numFmtId="193" fontId="9" fillId="2" borderId="56" xfId="8" applyNumberFormat="1" applyFont="1" applyFill="1" applyBorder="1" applyAlignment="1">
      <alignment horizontal="right"/>
    </xf>
    <xf numFmtId="193" fontId="9" fillId="2" borderId="57" xfId="8" applyNumberFormat="1" applyFont="1" applyFill="1" applyBorder="1" applyAlignment="1">
      <alignment horizontal="right"/>
    </xf>
    <xf numFmtId="193" fontId="10" fillId="2" borderId="48" xfId="8" applyNumberFormat="1" applyFont="1" applyFill="1" applyBorder="1" applyAlignment="1">
      <alignment horizontal="right"/>
    </xf>
    <xf numFmtId="17" fontId="41" fillId="0" borderId="48" xfId="8" applyNumberFormat="1" applyFont="1" applyFill="1" applyBorder="1" applyAlignment="1">
      <alignment horizontal="center" vertical="center" wrapText="1"/>
    </xf>
    <xf numFmtId="49" fontId="9" fillId="2" borderId="48" xfId="8" applyNumberFormat="1" applyFont="1" applyFill="1" applyBorder="1" applyAlignment="1">
      <alignment horizontal="center" vertical="center" wrapText="1"/>
    </xf>
    <xf numFmtId="49" fontId="10" fillId="2" borderId="56" xfId="8" applyNumberFormat="1" applyFont="1" applyFill="1" applyBorder="1" applyAlignment="1">
      <alignment horizontal="left" vertical="top"/>
    </xf>
    <xf numFmtId="49" fontId="42" fillId="2" borderId="56" xfId="8" applyNumberFormat="1" applyFont="1" applyFill="1" applyBorder="1" applyAlignment="1">
      <alignment horizontal="center"/>
    </xf>
    <xf numFmtId="183" fontId="10" fillId="2" borderId="56" xfId="8" applyNumberFormat="1" applyFont="1" applyFill="1" applyBorder="1" applyAlignment="1">
      <alignment horizontal="right"/>
    </xf>
    <xf numFmtId="183" fontId="10" fillId="2" borderId="58" xfId="8" applyNumberFormat="1" applyFont="1" applyFill="1" applyBorder="1" applyAlignment="1">
      <alignment horizontal="right"/>
    </xf>
    <xf numFmtId="175" fontId="10" fillId="2" borderId="56" xfId="8" applyNumberFormat="1" applyFont="1" applyFill="1" applyBorder="1" applyAlignment="1">
      <alignment horizontal="right"/>
    </xf>
    <xf numFmtId="172" fontId="10" fillId="2" borderId="56" xfId="8" applyNumberFormat="1" applyFont="1" applyFill="1" applyBorder="1" applyAlignment="1">
      <alignment horizontal="right"/>
    </xf>
    <xf numFmtId="183" fontId="10" fillId="2" borderId="58" xfId="8" quotePrefix="1" applyNumberFormat="1" applyFont="1" applyFill="1" applyBorder="1" applyAlignment="1">
      <alignment horizontal="right"/>
    </xf>
    <xf numFmtId="49" fontId="10" fillId="2" borderId="67" xfId="8" applyNumberFormat="1" applyFont="1" applyFill="1" applyBorder="1" applyAlignment="1">
      <alignment horizontal="left" vertical="top"/>
    </xf>
    <xf numFmtId="49" fontId="42" fillId="2" borderId="67" xfId="8" applyNumberFormat="1" applyFont="1" applyFill="1" applyBorder="1" applyAlignment="1">
      <alignment horizontal="center"/>
    </xf>
    <xf numFmtId="164" fontId="10" fillId="2" borderId="67" xfId="8" applyNumberFormat="1" applyFont="1" applyFill="1" applyBorder="1" applyAlignment="1">
      <alignment horizontal="right"/>
    </xf>
    <xf numFmtId="183" fontId="10" fillId="2" borderId="67" xfId="8" applyNumberFormat="1" applyFont="1" applyFill="1" applyBorder="1" applyAlignment="1">
      <alignment horizontal="right"/>
    </xf>
    <xf numFmtId="3" fontId="9" fillId="0" borderId="51" xfId="8" applyNumberFormat="1" applyFont="1" applyFill="1" applyBorder="1" applyAlignment="1">
      <alignment horizontal="right"/>
    </xf>
    <xf numFmtId="49" fontId="10" fillId="2" borderId="56" xfId="8" applyNumberFormat="1" applyFont="1" applyFill="1" applyBorder="1" applyAlignment="1">
      <alignment horizontal="left" wrapText="1"/>
    </xf>
    <xf numFmtId="49" fontId="10" fillId="2" borderId="56" xfId="8" applyNumberFormat="1" applyFont="1" applyFill="1" applyBorder="1" applyAlignment="1">
      <alignment horizontal="center" vertical="center"/>
    </xf>
    <xf numFmtId="3" fontId="10" fillId="2" borderId="56" xfId="8" applyNumberFormat="1" applyFont="1" applyFill="1" applyBorder="1" applyAlignment="1">
      <alignment horizontal="right"/>
    </xf>
    <xf numFmtId="49" fontId="34" fillId="2" borderId="0" xfId="8" applyNumberFormat="1" applyFont="1" applyFill="1" applyAlignment="1">
      <alignment horizontal="left" vertical="center"/>
    </xf>
    <xf numFmtId="168" fontId="10" fillId="0" borderId="48" xfId="0" applyNumberFormat="1" applyFont="1" applyFill="1" applyBorder="1" applyAlignment="1">
      <alignment horizontal="left" vertical="top"/>
    </xf>
    <xf numFmtId="3" fontId="9" fillId="0" borderId="4" xfId="0" applyNumberFormat="1" applyFont="1" applyFill="1" applyBorder="1" applyAlignment="1">
      <alignment horizontal="right" vertical="top"/>
    </xf>
    <xf numFmtId="3" fontId="11" fillId="0" borderId="48" xfId="11" applyNumberFormat="1" applyFont="1" applyFill="1" applyBorder="1" applyAlignment="1">
      <alignment horizontal="right" vertical="center" wrapText="1"/>
    </xf>
    <xf numFmtId="3" fontId="11" fillId="0" borderId="51" xfId="11" applyNumberFormat="1" applyFont="1" applyFill="1" applyBorder="1" applyAlignment="1">
      <alignment horizontal="right" vertical="center" wrapText="1"/>
    </xf>
    <xf numFmtId="0" fontId="10" fillId="0" borderId="0" xfId="0" applyFont="1" applyFill="1" applyAlignment="1">
      <alignment horizontal="left" vertical="top"/>
    </xf>
    <xf numFmtId="3" fontId="13" fillId="0" borderId="48" xfId="6" applyNumberFormat="1" applyFont="1" applyBorder="1" applyAlignment="1">
      <alignment vertical="center"/>
    </xf>
    <xf numFmtId="3" fontId="13" fillId="0" borderId="48" xfId="6" applyNumberFormat="1" applyFont="1" applyBorder="1" applyAlignment="1">
      <alignment horizontal="right"/>
    </xf>
    <xf numFmtId="3" fontId="12" fillId="0" borderId="48" xfId="0" applyNumberFormat="1" applyFont="1" applyBorder="1"/>
    <xf numFmtId="49" fontId="9" fillId="0" borderId="0" xfId="0" applyNumberFormat="1" applyFont="1" applyFill="1" applyBorder="1" applyAlignment="1">
      <alignment horizontal="left"/>
    </xf>
    <xf numFmtId="49" fontId="9" fillId="2" borderId="0" xfId="8" applyNumberFormat="1" applyFont="1" applyFill="1" applyAlignment="1">
      <alignment horizontal="left"/>
    </xf>
    <xf numFmtId="49" fontId="9" fillId="2" borderId="0" xfId="8" applyNumberFormat="1" applyFont="1" applyFill="1" applyAlignment="1">
      <alignment horizontal="left" vertical="top" wrapText="1"/>
    </xf>
    <xf numFmtId="49" fontId="9" fillId="2" borderId="0" xfId="8" applyNumberFormat="1" applyFont="1" applyFill="1" applyBorder="1" applyAlignment="1">
      <alignment horizontal="left"/>
    </xf>
    <xf numFmtId="49" fontId="9" fillId="2" borderId="0" xfId="8" applyNumberFormat="1" applyFont="1" applyFill="1" applyAlignment="1">
      <alignment horizontal="left" vertical="center"/>
    </xf>
    <xf numFmtId="49" fontId="9" fillId="2" borderId="0" xfId="8" applyNumberFormat="1" applyFont="1" applyFill="1" applyAlignment="1">
      <alignment horizontal="left" vertical="top"/>
    </xf>
    <xf numFmtId="49" fontId="9" fillId="2" borderId="35" xfId="8" applyNumberFormat="1" applyFont="1" applyFill="1" applyBorder="1" applyAlignment="1">
      <alignment horizontal="center" vertical="center"/>
    </xf>
    <xf numFmtId="49" fontId="9" fillId="2" borderId="57" xfId="8" applyNumberFormat="1" applyFont="1" applyFill="1" applyBorder="1" applyAlignment="1">
      <alignment horizontal="center" vertical="center" wrapText="1"/>
    </xf>
    <xf numFmtId="49" fontId="9" fillId="2" borderId="58" xfId="8" applyNumberFormat="1" applyFont="1" applyFill="1" applyBorder="1" applyAlignment="1">
      <alignment horizontal="center" vertical="center" wrapText="1"/>
    </xf>
    <xf numFmtId="49" fontId="9" fillId="2" borderId="0" xfId="8" applyNumberFormat="1" applyFont="1" applyFill="1" applyAlignment="1">
      <alignment horizontal="left" wrapText="1"/>
    </xf>
    <xf numFmtId="49" fontId="9" fillId="2" borderId="57" xfId="8" applyNumberFormat="1" applyFont="1" applyFill="1" applyBorder="1" applyAlignment="1">
      <alignment horizontal="center" vertical="center"/>
    </xf>
    <xf numFmtId="49" fontId="9" fillId="2" borderId="22" xfId="8" applyNumberFormat="1" applyFont="1" applyFill="1" applyBorder="1" applyAlignment="1">
      <alignment horizontal="center" vertical="center"/>
    </xf>
    <xf numFmtId="49" fontId="9" fillId="2" borderId="58" xfId="8" applyNumberFormat="1" applyFont="1" applyFill="1" applyBorder="1" applyAlignment="1">
      <alignment horizontal="center"/>
    </xf>
    <xf numFmtId="49" fontId="9" fillId="2" borderId="60" xfId="8" applyNumberFormat="1" applyFont="1" applyFill="1" applyBorder="1" applyAlignment="1">
      <alignment horizontal="center"/>
    </xf>
    <xf numFmtId="49" fontId="9" fillId="0" borderId="60" xfId="8" applyNumberFormat="1" applyFont="1" applyFill="1" applyBorder="1" applyAlignment="1">
      <alignment horizontal="center" vertical="center"/>
    </xf>
    <xf numFmtId="49" fontId="10" fillId="2" borderId="0" xfId="8" applyNumberFormat="1" applyFont="1" applyFill="1" applyAlignment="1">
      <alignment horizontal="left"/>
    </xf>
    <xf numFmtId="49" fontId="9" fillId="2" borderId="59" xfId="8" applyNumberFormat="1" applyFont="1" applyFill="1" applyBorder="1" applyAlignment="1">
      <alignment horizontal="center"/>
    </xf>
    <xf numFmtId="0" fontId="14" fillId="0" borderId="48" xfId="12" applyFont="1" applyFill="1" applyBorder="1" applyAlignment="1">
      <alignment horizontal="center" vertical="center" wrapText="1"/>
    </xf>
    <xf numFmtId="49" fontId="9" fillId="2" borderId="48" xfId="8" applyNumberFormat="1" applyFont="1" applyFill="1" applyBorder="1" applyAlignment="1">
      <alignment horizontal="center" vertical="center"/>
    </xf>
    <xf numFmtId="49" fontId="9" fillId="2" borderId="57" xfId="8" applyNumberFormat="1" applyFont="1" applyFill="1" applyBorder="1" applyAlignment="1">
      <alignment horizontal="center" vertical="top" wrapText="1"/>
    </xf>
    <xf numFmtId="0" fontId="9" fillId="2" borderId="58" xfId="8" applyFont="1" applyFill="1" applyBorder="1" applyAlignment="1">
      <alignment horizontal="center" wrapText="1"/>
    </xf>
    <xf numFmtId="0" fontId="9" fillId="2" borderId="59" xfId="8" applyFont="1" applyFill="1" applyBorder="1" applyAlignment="1">
      <alignment horizontal="center" wrapText="1"/>
    </xf>
    <xf numFmtId="0" fontId="9" fillId="2" borderId="60" xfId="8" applyFont="1" applyFill="1" applyBorder="1" applyAlignment="1">
      <alignment horizontal="center" wrapText="1"/>
    </xf>
    <xf numFmtId="0" fontId="41" fillId="10" borderId="48" xfId="20" applyNumberFormat="1" applyFont="1" applyFill="1" applyBorder="1" applyAlignment="1">
      <alignment horizontal="center" vertical="center" wrapText="1"/>
    </xf>
    <xf numFmtId="1" fontId="27" fillId="0" borderId="4" xfId="0" applyNumberFormat="1" applyFont="1" applyFill="1" applyBorder="1" applyAlignment="1">
      <alignment vertical="top" wrapText="1"/>
    </xf>
    <xf numFmtId="167" fontId="23" fillId="0" borderId="4" xfId="1" applyNumberFormat="1" applyFont="1" applyFill="1" applyBorder="1" applyAlignment="1">
      <alignment vertical="top" wrapText="1"/>
    </xf>
    <xf numFmtId="3" fontId="9" fillId="0" borderId="48" xfId="0" applyNumberFormat="1" applyFont="1" applyFill="1" applyBorder="1" applyAlignment="1">
      <alignment horizontal="right" vertical="top"/>
    </xf>
    <xf numFmtId="0" fontId="12" fillId="0" borderId="0" xfId="0" applyFont="1" applyBorder="1" applyAlignment="1">
      <alignment horizontal="center" vertical="top" wrapText="1"/>
    </xf>
    <xf numFmtId="0" fontId="8" fillId="0" borderId="48" xfId="0" applyFont="1" applyBorder="1" applyAlignment="1">
      <alignment horizontal="left"/>
    </xf>
    <xf numFmtId="15" fontId="15" fillId="0" borderId="48" xfId="0" applyNumberFormat="1" applyFont="1" applyBorder="1" applyAlignment="1">
      <alignment horizontal="center"/>
    </xf>
    <xf numFmtId="0" fontId="15" fillId="0" borderId="48" xfId="0" applyFont="1" applyBorder="1" applyAlignment="1">
      <alignment horizontal="center"/>
    </xf>
    <xf numFmtId="0" fontId="13" fillId="0" borderId="48" xfId="0" applyFont="1" applyFill="1" applyBorder="1" applyAlignment="1">
      <alignment horizontal="center" vertical="center" wrapText="1"/>
    </xf>
    <xf numFmtId="0" fontId="12" fillId="0" borderId="48" xfId="0" applyFont="1" applyBorder="1" applyAlignment="1">
      <alignment horizontal="left" vertical="center"/>
    </xf>
    <xf numFmtId="0" fontId="12" fillId="0" borderId="48" xfId="0" applyFont="1" applyBorder="1" applyAlignment="1">
      <alignment horizontal="left" wrapText="1"/>
    </xf>
    <xf numFmtId="15" fontId="12" fillId="0" borderId="48" xfId="0" applyNumberFormat="1" applyFont="1" applyBorder="1" applyAlignment="1">
      <alignment horizontal="center" vertical="center"/>
    </xf>
    <xf numFmtId="3" fontId="13" fillId="0" borderId="48" xfId="0" applyNumberFormat="1" applyFont="1" applyFill="1" applyBorder="1" applyAlignment="1">
      <alignment horizontal="center" vertical="center" wrapText="1"/>
    </xf>
    <xf numFmtId="0" fontId="12" fillId="0" borderId="48" xfId="0" applyFont="1" applyBorder="1" applyAlignment="1">
      <alignment horizontal="left" vertical="center" wrapText="1"/>
    </xf>
    <xf numFmtId="43" fontId="12" fillId="0" borderId="48" xfId="1" applyFont="1" applyFill="1" applyBorder="1" applyAlignment="1">
      <alignment horizontal="right" vertical="center" wrapText="1"/>
    </xf>
    <xf numFmtId="0" fontId="11" fillId="0" borderId="4" xfId="0" applyFont="1" applyFill="1" applyBorder="1" applyAlignment="1">
      <alignment horizontal="left" vertical="center"/>
    </xf>
    <xf numFmtId="0" fontId="0" fillId="0" borderId="4" xfId="0" applyFill="1" applyBorder="1"/>
    <xf numFmtId="0" fontId="11" fillId="0" borderId="4" xfId="0" applyFont="1" applyFill="1" applyBorder="1" applyAlignment="1">
      <alignment horizontal="center" vertical="center"/>
    </xf>
    <xf numFmtId="49" fontId="10" fillId="0" borderId="4" xfId="0" applyNumberFormat="1" applyFont="1" applyFill="1" applyBorder="1" applyAlignment="1">
      <alignment horizontal="left"/>
    </xf>
    <xf numFmtId="164" fontId="10" fillId="0" borderId="0" xfId="0" applyNumberFormat="1" applyFont="1" applyFill="1" applyAlignment="1">
      <alignment vertical="top"/>
    </xf>
    <xf numFmtId="164" fontId="3" fillId="0" borderId="0" xfId="0" applyNumberFormat="1" applyFont="1" applyFill="1" applyBorder="1" applyAlignment="1">
      <alignment horizontal="center" vertical="center" wrapText="1"/>
    </xf>
    <xf numFmtId="3" fontId="91" fillId="0" borderId="48" xfId="0" applyNumberFormat="1" applyFont="1" applyFill="1" applyBorder="1" applyAlignment="1">
      <alignment horizontal="right" vertical="center" wrapText="1"/>
    </xf>
    <xf numFmtId="3" fontId="30" fillId="0" borderId="48" xfId="19" applyNumberFormat="1" applyFont="1" applyBorder="1" applyAlignment="1">
      <alignment horizontal="right" vertical="top" wrapText="1"/>
    </xf>
    <xf numFmtId="3" fontId="31" fillId="0" borderId="48" xfId="1" applyNumberFormat="1" applyFont="1" applyFill="1" applyBorder="1" applyAlignment="1"/>
    <xf numFmtId="3" fontId="15" fillId="0" borderId="0" xfId="1" applyNumberFormat="1" applyFont="1" applyFill="1" applyBorder="1" applyAlignment="1"/>
    <xf numFmtId="0" fontId="18" fillId="0" borderId="0" xfId="0" applyFont="1"/>
    <xf numFmtId="3" fontId="15" fillId="0" borderId="0" xfId="1" applyNumberFormat="1" applyFont="1" applyBorder="1" applyAlignment="1"/>
    <xf numFmtId="186" fontId="15" fillId="0" borderId="0" xfId="1" applyNumberFormat="1" applyFont="1" applyBorder="1" applyAlignment="1"/>
    <xf numFmtId="0" fontId="0" fillId="0" borderId="0" xfId="0" applyFont="1" applyFill="1"/>
    <xf numFmtId="0" fontId="2" fillId="0" borderId="0" xfId="0" applyFont="1" applyFill="1"/>
    <xf numFmtId="0" fontId="18" fillId="0" borderId="0" xfId="0" applyFont="1" applyFill="1"/>
    <xf numFmtId="173" fontId="1" fillId="0" borderId="55" xfId="20" applyFill="1" applyBorder="1"/>
    <xf numFmtId="197" fontId="69" fillId="3" borderId="48" xfId="1" applyNumberFormat="1" applyFont="1" applyFill="1" applyBorder="1" applyAlignment="1">
      <alignment horizontal="right" vertical="top"/>
    </xf>
    <xf numFmtId="197" fontId="70" fillId="10" borderId="48" xfId="1" applyNumberFormat="1" applyFont="1" applyFill="1" applyBorder="1" applyAlignment="1">
      <alignment horizontal="right" vertical="top"/>
    </xf>
    <xf numFmtId="1" fontId="69" fillId="3" borderId="48" xfId="1" applyNumberFormat="1" applyFont="1" applyFill="1" applyBorder="1" applyAlignment="1">
      <alignment horizontal="right" vertical="top"/>
    </xf>
    <xf numFmtId="197" fontId="75" fillId="10" borderId="48" xfId="1" applyNumberFormat="1" applyFont="1" applyFill="1" applyBorder="1" applyAlignment="1">
      <alignment horizontal="right" vertical="center" wrapText="1"/>
    </xf>
    <xf numFmtId="197" fontId="35" fillId="0" borderId="48" xfId="1" applyNumberFormat="1" applyFont="1" applyFill="1" applyBorder="1" applyAlignment="1">
      <alignment horizontal="right" vertical="top" wrapText="1"/>
    </xf>
    <xf numFmtId="197" fontId="56" fillId="3" borderId="48" xfId="1" applyNumberFormat="1" applyFont="1" applyFill="1" applyBorder="1" applyAlignment="1">
      <alignment horizontal="center" vertical="top"/>
    </xf>
    <xf numFmtId="197" fontId="71" fillId="3" borderId="48" xfId="1" applyNumberFormat="1" applyFont="1" applyFill="1" applyBorder="1" applyAlignment="1">
      <alignment horizontal="center" vertical="center"/>
    </xf>
    <xf numFmtId="197" fontId="56" fillId="3" borderId="48" xfId="1" applyNumberFormat="1" applyFont="1" applyFill="1" applyBorder="1" applyAlignment="1">
      <alignment horizontal="right" vertical="top"/>
    </xf>
    <xf numFmtId="3" fontId="56" fillId="0" borderId="48" xfId="0" applyNumberFormat="1" applyFont="1" applyFill="1" applyBorder="1" applyAlignment="1">
      <alignment horizontal="center" vertical="top"/>
    </xf>
    <xf numFmtId="197" fontId="56" fillId="0" borderId="48" xfId="1" applyNumberFormat="1" applyFont="1" applyFill="1" applyBorder="1" applyAlignment="1">
      <alignment horizontal="center" vertical="top"/>
    </xf>
    <xf numFmtId="197" fontId="68" fillId="10" borderId="48" xfId="1" applyNumberFormat="1" applyFont="1" applyFill="1" applyBorder="1" applyAlignment="1">
      <alignment vertical="top"/>
    </xf>
    <xf numFmtId="197" fontId="68" fillId="10" borderId="48" xfId="1" applyNumberFormat="1" applyFont="1" applyFill="1" applyBorder="1" applyAlignment="1">
      <alignment horizontal="right" vertical="top"/>
    </xf>
    <xf numFmtId="197" fontId="56" fillId="3" borderId="48" xfId="1" applyNumberFormat="1" applyFont="1" applyFill="1" applyBorder="1" applyAlignment="1">
      <alignment vertical="top"/>
    </xf>
    <xf numFmtId="197" fontId="56" fillId="0" borderId="48" xfId="1" applyNumberFormat="1" applyFont="1" applyFill="1" applyBorder="1" applyAlignment="1">
      <alignment horizontal="right" vertical="top"/>
    </xf>
    <xf numFmtId="1" fontId="56" fillId="3" borderId="48" xfId="1" applyNumberFormat="1" applyFont="1" applyFill="1" applyBorder="1" applyAlignment="1">
      <alignment horizontal="right" vertical="top"/>
    </xf>
    <xf numFmtId="197" fontId="71" fillId="3" borderId="48" xfId="1" applyNumberFormat="1" applyFont="1" applyFill="1" applyBorder="1" applyAlignment="1">
      <alignment vertical="center"/>
    </xf>
    <xf numFmtId="197" fontId="56" fillId="10" borderId="48" xfId="1" applyNumberFormat="1" applyFont="1" applyFill="1" applyBorder="1" applyAlignment="1">
      <alignment vertical="top"/>
    </xf>
    <xf numFmtId="197" fontId="56" fillId="10" borderId="48" xfId="1" applyNumberFormat="1" applyFont="1" applyFill="1" applyBorder="1" applyAlignment="1">
      <alignment horizontal="right" vertical="top"/>
    </xf>
    <xf numFmtId="0" fontId="12" fillId="0" borderId="0" xfId="0" applyFont="1"/>
    <xf numFmtId="4" fontId="0" fillId="0" borderId="0" xfId="0" applyNumberFormat="1"/>
    <xf numFmtId="3" fontId="91" fillId="0" borderId="48" xfId="35" applyNumberFormat="1" applyFont="1" applyFill="1" applyBorder="1" applyAlignment="1">
      <alignment horizontal="right"/>
    </xf>
    <xf numFmtId="49" fontId="9" fillId="2" borderId="68" xfId="8" applyNumberFormat="1" applyFont="1" applyFill="1" applyBorder="1" applyAlignment="1">
      <alignment horizontal="center" wrapText="1"/>
    </xf>
    <xf numFmtId="0" fontId="16" fillId="4" borderId="48" xfId="8" applyNumberFormat="1" applyFont="1" applyFill="1" applyBorder="1" applyAlignment="1">
      <alignment vertical="center"/>
    </xf>
    <xf numFmtId="3" fontId="16" fillId="4" borderId="48" xfId="8" applyNumberFormat="1" applyFont="1" applyFill="1" applyBorder="1" applyAlignment="1">
      <alignment horizontal="right" vertical="center"/>
    </xf>
    <xf numFmtId="0" fontId="16" fillId="4" borderId="48" xfId="8" applyNumberFormat="1" applyFont="1" applyFill="1" applyBorder="1" applyAlignment="1">
      <alignment horizontal="right" vertical="center"/>
    </xf>
    <xf numFmtId="49" fontId="9" fillId="0" borderId="48" xfId="8" applyNumberFormat="1" applyFont="1" applyFill="1" applyBorder="1" applyAlignment="1">
      <alignment horizontal="center" vertical="center"/>
    </xf>
    <xf numFmtId="49" fontId="9" fillId="0" borderId="56" xfId="8" applyNumberFormat="1" applyFont="1" applyFill="1" applyBorder="1" applyAlignment="1">
      <alignment horizontal="center" vertical="center"/>
    </xf>
    <xf numFmtId="0" fontId="12" fillId="3" borderId="0" xfId="0" applyFont="1" applyFill="1" applyAlignment="1"/>
    <xf numFmtId="49" fontId="9" fillId="2" borderId="57" xfId="0" applyNumberFormat="1" applyFont="1" applyFill="1" applyBorder="1" applyAlignment="1">
      <alignment horizontal="center" vertical="center" wrapText="1"/>
    </xf>
    <xf numFmtId="49" fontId="9" fillId="2" borderId="69" xfId="0" applyNumberFormat="1" applyFont="1" applyFill="1" applyBorder="1" applyAlignment="1">
      <alignment horizontal="left"/>
    </xf>
    <xf numFmtId="43" fontId="9" fillId="2" borderId="69" xfId="1" applyFont="1" applyFill="1" applyBorder="1" applyAlignment="1">
      <alignment horizontal="right"/>
    </xf>
    <xf numFmtId="170" fontId="12" fillId="0" borderId="0" xfId="0" applyNumberFormat="1" applyFont="1"/>
    <xf numFmtId="17" fontId="10" fillId="2" borderId="69" xfId="8" applyNumberFormat="1" applyFont="1" applyFill="1" applyBorder="1" applyAlignment="1">
      <alignment horizontal="left"/>
    </xf>
    <xf numFmtId="43" fontId="10" fillId="2" borderId="69" xfId="1" applyFont="1" applyFill="1" applyBorder="1" applyAlignment="1">
      <alignment horizontal="right"/>
    </xf>
    <xf numFmtId="49" fontId="9" fillId="2" borderId="56" xfId="0" applyNumberFormat="1" applyFont="1" applyFill="1" applyBorder="1" applyAlignment="1">
      <alignment horizontal="center" vertical="center" wrapText="1"/>
    </xf>
    <xf numFmtId="49" fontId="9" fillId="3" borderId="56" xfId="0" applyNumberFormat="1" applyFont="1" applyFill="1" applyBorder="1" applyAlignment="1">
      <alignment horizontal="left" vertical="top"/>
    </xf>
    <xf numFmtId="3" fontId="20" fillId="11" borderId="69" xfId="1" applyNumberFormat="1" applyFont="1" applyFill="1" applyBorder="1" applyAlignment="1">
      <alignment horizontal="center"/>
    </xf>
    <xf numFmtId="4" fontId="20" fillId="11" borderId="69" xfId="2" applyNumberFormat="1" applyFont="1" applyFill="1" applyBorder="1" applyAlignment="1">
      <alignment horizontal="center"/>
    </xf>
    <xf numFmtId="3" fontId="10" fillId="3" borderId="69" xfId="0" applyNumberFormat="1" applyFont="1" applyFill="1" applyBorder="1" applyAlignment="1">
      <alignment horizontal="center" vertical="top"/>
    </xf>
    <xf numFmtId="4" fontId="13" fillId="3" borderId="69" xfId="0" applyNumberFormat="1" applyFont="1" applyFill="1" applyBorder="1" applyAlignment="1">
      <alignment horizontal="center" vertical="top"/>
    </xf>
    <xf numFmtId="0" fontId="13" fillId="3" borderId="0" xfId="0" applyNumberFormat="1" applyFont="1" applyFill="1" applyBorder="1" applyAlignment="1">
      <alignment horizontal="left"/>
    </xf>
    <xf numFmtId="0" fontId="10" fillId="2" borderId="0" xfId="0" applyFont="1" applyFill="1" applyAlignment="1">
      <alignment horizontal="center" vertical="center"/>
    </xf>
    <xf numFmtId="49" fontId="9" fillId="2" borderId="48" xfId="0" applyNumberFormat="1" applyFont="1" applyFill="1" applyBorder="1" applyAlignment="1">
      <alignment horizontal="center" vertical="center" wrapText="1"/>
    </xf>
    <xf numFmtId="49" fontId="9" fillId="3" borderId="48" xfId="0" applyNumberFormat="1" applyFont="1" applyFill="1" applyBorder="1" applyAlignment="1">
      <alignment horizontal="left"/>
    </xf>
    <xf numFmtId="167" fontId="20" fillId="0" borderId="69" xfId="1" applyNumberFormat="1" applyFont="1" applyBorder="1" applyAlignment="1">
      <alignment horizontal="right" wrapText="1"/>
    </xf>
    <xf numFmtId="0" fontId="9" fillId="3" borderId="0" xfId="0" applyFont="1" applyFill="1" applyAlignment="1">
      <alignment horizontal="left" vertical="center"/>
    </xf>
    <xf numFmtId="170" fontId="9" fillId="3" borderId="0" xfId="0" applyNumberFormat="1" applyFont="1" applyFill="1" applyAlignment="1">
      <alignment horizontal="left" vertical="center"/>
    </xf>
    <xf numFmtId="49" fontId="9" fillId="3" borderId="69" xfId="0" applyNumberFormat="1" applyFont="1" applyFill="1" applyBorder="1" applyAlignment="1">
      <alignment horizontal="left"/>
    </xf>
    <xf numFmtId="167" fontId="9" fillId="2" borderId="69" xfId="1" applyNumberFormat="1" applyFont="1" applyFill="1" applyBorder="1" applyAlignment="1">
      <alignment horizontal="right"/>
    </xf>
    <xf numFmtId="167" fontId="10" fillId="2" borderId="69" xfId="1" applyNumberFormat="1" applyFont="1" applyFill="1" applyBorder="1" applyAlignment="1">
      <alignment horizontal="right"/>
    </xf>
    <xf numFmtId="167" fontId="12" fillId="0" borderId="69" xfId="1" applyNumberFormat="1" applyFont="1" applyBorder="1" applyAlignment="1">
      <alignment horizontal="right" wrapText="1"/>
    </xf>
    <xf numFmtId="170" fontId="9" fillId="2" borderId="0" xfId="0" applyNumberFormat="1" applyFont="1" applyFill="1" applyAlignment="1">
      <alignment horizontal="left" vertical="center"/>
    </xf>
    <xf numFmtId="0" fontId="10" fillId="2" borderId="0" xfId="0" applyFont="1" applyFill="1" applyAlignment="1">
      <alignment horizontal="left" vertical="center"/>
    </xf>
    <xf numFmtId="43" fontId="10" fillId="2" borderId="0" xfId="1" applyFont="1" applyFill="1" applyAlignment="1">
      <alignment horizontal="left" vertical="center"/>
    </xf>
    <xf numFmtId="0" fontId="13" fillId="0" borderId="0" xfId="0" applyNumberFormat="1" applyFont="1" applyFill="1" applyBorder="1" applyAlignment="1">
      <alignment horizontal="left"/>
    </xf>
    <xf numFmtId="0" fontId="93" fillId="3" borderId="0" xfId="0" applyNumberFormat="1" applyFont="1" applyFill="1" applyBorder="1" applyAlignment="1">
      <alignment horizontal="left"/>
    </xf>
    <xf numFmtId="0" fontId="10" fillId="2" borderId="0" xfId="0" applyFont="1" applyFill="1" applyBorder="1" applyAlignment="1">
      <alignment horizontal="left" vertical="center"/>
    </xf>
    <xf numFmtId="0" fontId="12" fillId="3" borderId="0" xfId="0" applyNumberFormat="1" applyFont="1" applyFill="1" applyBorder="1" applyAlignment="1"/>
    <xf numFmtId="0" fontId="12" fillId="3" borderId="0" xfId="0" applyFont="1" applyFill="1" applyBorder="1"/>
    <xf numFmtId="0" fontId="14" fillId="0" borderId="69" xfId="0" applyFont="1" applyFill="1" applyBorder="1" applyAlignment="1">
      <alignment horizontal="center" vertical="center" wrapText="1"/>
    </xf>
    <xf numFmtId="0" fontId="14" fillId="0" borderId="0" xfId="0" applyNumberFormat="1" applyFont="1" applyFill="1" applyBorder="1" applyAlignment="1"/>
    <xf numFmtId="0" fontId="12" fillId="0" borderId="0" xfId="0" applyFont="1" applyBorder="1"/>
    <xf numFmtId="17" fontId="14" fillId="0" borderId="69" xfId="0" applyNumberFormat="1" applyFont="1" applyFill="1" applyBorder="1" applyAlignment="1">
      <alignment horizontal="center" vertical="center" wrapText="1"/>
    </xf>
    <xf numFmtId="17" fontId="9" fillId="2" borderId="69" xfId="8" applyNumberFormat="1" applyFont="1" applyFill="1" applyBorder="1" applyAlignment="1">
      <alignment horizontal="center" vertical="center" wrapText="1"/>
    </xf>
    <xf numFmtId="17" fontId="14" fillId="0" borderId="0" xfId="0" applyNumberFormat="1" applyFont="1" applyFill="1" applyBorder="1" applyAlignment="1">
      <alignment horizontal="center" vertical="center" wrapText="1"/>
    </xf>
    <xf numFmtId="0" fontId="13" fillId="0" borderId="69" xfId="0" applyFont="1" applyFill="1" applyBorder="1" applyAlignment="1">
      <alignment wrapText="1"/>
    </xf>
    <xf numFmtId="167" fontId="13" fillId="0" borderId="69" xfId="1" applyNumberFormat="1" applyFont="1" applyFill="1" applyBorder="1"/>
    <xf numFmtId="167" fontId="13" fillId="0" borderId="69" xfId="1" applyNumberFormat="1" applyFont="1" applyFill="1" applyBorder="1" applyAlignment="1">
      <alignment horizontal="right"/>
    </xf>
    <xf numFmtId="167" fontId="13" fillId="0" borderId="69" xfId="1" applyNumberFormat="1" applyFont="1" applyFill="1" applyBorder="1" applyAlignment="1">
      <alignment wrapText="1"/>
    </xf>
    <xf numFmtId="0" fontId="12" fillId="0" borderId="69" xfId="0" applyFont="1" applyBorder="1" applyAlignment="1">
      <alignment horizontal="right"/>
    </xf>
    <xf numFmtId="0" fontId="13" fillId="0" borderId="0" xfId="0" applyFont="1" applyFill="1" applyBorder="1"/>
    <xf numFmtId="167" fontId="12" fillId="0" borderId="69" xfId="1" applyNumberFormat="1" applyFont="1" applyFill="1" applyBorder="1" applyAlignment="1"/>
    <xf numFmtId="0" fontId="12" fillId="0" borderId="0" xfId="0" applyNumberFormat="1" applyFont="1" applyFill="1" applyBorder="1" applyAlignment="1"/>
    <xf numFmtId="0" fontId="14" fillId="0" borderId="69" xfId="0" applyFont="1" applyFill="1" applyBorder="1" applyAlignment="1">
      <alignment wrapText="1"/>
    </xf>
    <xf numFmtId="167" fontId="14" fillId="0" borderId="69" xfId="1" applyNumberFormat="1" applyFont="1" applyFill="1" applyBorder="1" applyAlignment="1">
      <alignment horizontal="right"/>
    </xf>
    <xf numFmtId="167" fontId="14" fillId="0" borderId="69" xfId="1" applyNumberFormat="1" applyFont="1" applyFill="1" applyBorder="1" applyAlignment="1">
      <alignment wrapText="1"/>
    </xf>
    <xf numFmtId="3" fontId="20" fillId="0" borderId="69" xfId="0" applyNumberFormat="1" applyFont="1" applyBorder="1" applyAlignment="1">
      <alignment horizontal="right"/>
    </xf>
    <xf numFmtId="204" fontId="14" fillId="0" borderId="0" xfId="0" applyNumberFormat="1" applyFont="1" applyFill="1" applyBorder="1" applyAlignment="1">
      <alignment horizontal="right"/>
    </xf>
    <xf numFmtId="0" fontId="13" fillId="0" borderId="0" xfId="0" applyNumberFormat="1" applyFont="1" applyFill="1" applyBorder="1" applyAlignment="1">
      <alignment wrapText="1"/>
    </xf>
    <xf numFmtId="49" fontId="9" fillId="2" borderId="69" xfId="0" applyNumberFormat="1" applyFont="1" applyFill="1" applyBorder="1" applyAlignment="1">
      <alignment horizontal="left" vertical="center" wrapText="1"/>
    </xf>
    <xf numFmtId="43" fontId="9" fillId="2" borderId="69" xfId="1" applyFont="1" applyFill="1" applyBorder="1" applyAlignment="1">
      <alignment horizontal="left"/>
    </xf>
    <xf numFmtId="0" fontId="9" fillId="2" borderId="0" xfId="0" applyFont="1" applyFill="1" applyAlignment="1">
      <alignment horizontal="left" vertical="center"/>
    </xf>
    <xf numFmtId="43" fontId="14" fillId="0" borderId="69" xfId="1" applyFont="1" applyFill="1" applyBorder="1" applyAlignment="1">
      <alignment horizontal="left"/>
    </xf>
    <xf numFmtId="43" fontId="14" fillId="0" borderId="69" xfId="1" applyFont="1" applyBorder="1" applyAlignment="1">
      <alignment horizontal="center" vertical="center"/>
    </xf>
    <xf numFmtId="17" fontId="13" fillId="0" borderId="69" xfId="0" applyNumberFormat="1" applyFont="1" applyFill="1" applyBorder="1" applyAlignment="1">
      <alignment horizontal="left"/>
    </xf>
    <xf numFmtId="43" fontId="13" fillId="0" borderId="69" xfId="1" applyFont="1" applyFill="1" applyBorder="1" applyAlignment="1">
      <alignment horizontal="left"/>
    </xf>
    <xf numFmtId="43" fontId="10" fillId="2" borderId="69" xfId="1" applyFont="1" applyFill="1" applyBorder="1" applyAlignment="1">
      <alignment horizontal="left"/>
    </xf>
    <xf numFmtId="43" fontId="13" fillId="0" borderId="69" xfId="1" applyFont="1" applyFill="1" applyBorder="1" applyAlignment="1">
      <alignment vertical="center"/>
    </xf>
    <xf numFmtId="43" fontId="13" fillId="0" borderId="69" xfId="1" applyFont="1" applyBorder="1" applyAlignment="1">
      <alignment vertical="center"/>
    </xf>
    <xf numFmtId="43" fontId="13" fillId="0" borderId="69" xfId="1" applyFont="1" applyFill="1" applyBorder="1" applyAlignment="1">
      <alignment horizontal="center" vertical="center"/>
    </xf>
    <xf numFmtId="43" fontId="13" fillId="0" borderId="69" xfId="1" applyFont="1" applyBorder="1" applyAlignment="1">
      <alignment horizontal="center" vertical="center"/>
    </xf>
    <xf numFmtId="43" fontId="13" fillId="0" borderId="69" xfId="1" applyNumberFormat="1" applyFont="1" applyFill="1" applyBorder="1" applyAlignment="1">
      <alignment horizontal="left"/>
    </xf>
    <xf numFmtId="43" fontId="13" fillId="0" borderId="0" xfId="7" applyFont="1" applyFill="1" applyBorder="1" applyAlignment="1">
      <alignment horizontal="center" vertical="center"/>
    </xf>
    <xf numFmtId="43" fontId="14" fillId="0" borderId="0" xfId="7" applyFont="1" applyBorder="1" applyAlignment="1">
      <alignment horizontal="center" vertical="center"/>
    </xf>
    <xf numFmtId="49" fontId="9" fillId="2" borderId="0" xfId="0" applyNumberFormat="1" applyFont="1" applyFill="1" applyAlignment="1">
      <alignment vertical="top" wrapText="1"/>
    </xf>
    <xf numFmtId="0" fontId="14" fillId="0" borderId="0" xfId="8" applyFont="1" applyFill="1" applyAlignment="1">
      <alignment vertical="center"/>
    </xf>
    <xf numFmtId="3" fontId="14" fillId="0" borderId="0" xfId="8" applyNumberFormat="1" applyFont="1" applyFill="1" applyAlignment="1">
      <alignment vertical="center"/>
    </xf>
    <xf numFmtId="0" fontId="14" fillId="0" borderId="69" xfId="32" applyFont="1" applyFill="1" applyBorder="1" applyAlignment="1">
      <alignment vertical="top" wrapText="1"/>
    </xf>
    <xf numFmtId="0" fontId="14" fillId="0" borderId="69" xfId="0" applyFont="1" applyFill="1" applyBorder="1" applyAlignment="1">
      <alignment vertical="top" wrapText="1"/>
    </xf>
    <xf numFmtId="0" fontId="14" fillId="0" borderId="0" xfId="8" applyFont="1" applyFill="1" applyAlignment="1">
      <alignment vertical="top"/>
    </xf>
    <xf numFmtId="0" fontId="14" fillId="0" borderId="69" xfId="32" applyFont="1" applyFill="1" applyBorder="1" applyAlignment="1">
      <alignment vertical="center"/>
    </xf>
    <xf numFmtId="0" fontId="14" fillId="0" borderId="69" xfId="32" applyFont="1" applyFill="1" applyBorder="1" applyAlignment="1">
      <alignment vertical="center" wrapText="1"/>
    </xf>
    <xf numFmtId="3" fontId="14" fillId="0" borderId="69" xfId="32" applyNumberFormat="1" applyFont="1" applyFill="1" applyBorder="1" applyAlignment="1">
      <alignment vertical="center"/>
    </xf>
    <xf numFmtId="0" fontId="14" fillId="0" borderId="70" xfId="32" applyFont="1" applyFill="1" applyBorder="1" applyAlignment="1">
      <alignment vertical="center"/>
    </xf>
    <xf numFmtId="0" fontId="14" fillId="0" borderId="69" xfId="0" applyFont="1" applyFill="1" applyBorder="1" applyAlignment="1">
      <alignment vertical="center"/>
    </xf>
    <xf numFmtId="0" fontId="13" fillId="0" borderId="69" xfId="0" applyFont="1" applyFill="1" applyBorder="1" applyAlignment="1">
      <alignment vertical="center"/>
    </xf>
    <xf numFmtId="0" fontId="14" fillId="0" borderId="69" xfId="8" applyFont="1" applyFill="1" applyBorder="1" applyAlignment="1">
      <alignment vertical="center"/>
    </xf>
    <xf numFmtId="3" fontId="13" fillId="0" borderId="56" xfId="8" applyNumberFormat="1" applyFont="1" applyFill="1" applyBorder="1" applyAlignment="1">
      <alignment vertical="center"/>
    </xf>
    <xf numFmtId="3" fontId="13" fillId="0" borderId="58" xfId="8" applyNumberFormat="1" applyFont="1" applyFill="1" applyBorder="1" applyAlignment="1">
      <alignment vertical="center"/>
    </xf>
    <xf numFmtId="0" fontId="13" fillId="0" borderId="69" xfId="8" applyFont="1" applyFill="1" applyBorder="1" applyAlignment="1">
      <alignment vertical="center"/>
    </xf>
    <xf numFmtId="0" fontId="13" fillId="0" borderId="0" xfId="8" applyFont="1" applyFill="1" applyAlignment="1">
      <alignment vertical="center"/>
    </xf>
    <xf numFmtId="0" fontId="13" fillId="0" borderId="69" xfId="32" applyFont="1" applyFill="1" applyBorder="1" applyAlignment="1">
      <alignment vertical="center"/>
    </xf>
    <xf numFmtId="0" fontId="13" fillId="0" borderId="69" xfId="32" applyFont="1" applyFill="1" applyBorder="1" applyAlignment="1">
      <alignment vertical="center" wrapText="1"/>
    </xf>
    <xf numFmtId="167" fontId="12" fillId="0" borderId="69" xfId="1" applyNumberFormat="1" applyFont="1" applyFill="1" applyBorder="1" applyAlignment="1">
      <alignment vertical="center"/>
    </xf>
    <xf numFmtId="1" fontId="13" fillId="0" borderId="69" xfId="32" applyNumberFormat="1" applyFont="1" applyFill="1" applyBorder="1" applyAlignment="1">
      <alignment vertical="center" wrapText="1"/>
    </xf>
    <xf numFmtId="167" fontId="94" fillId="0" borderId="0" xfId="1" applyNumberFormat="1" applyFont="1"/>
    <xf numFmtId="0" fontId="14" fillId="0" borderId="70" xfId="32" applyFont="1" applyFill="1" applyBorder="1" applyAlignment="1">
      <alignment vertical="center" wrapText="1"/>
    </xf>
    <xf numFmtId="0" fontId="13" fillId="0" borderId="0" xfId="32" applyFont="1" applyFill="1" applyBorder="1" applyAlignment="1">
      <alignment vertical="center"/>
    </xf>
    <xf numFmtId="3" fontId="13" fillId="0" borderId="0" xfId="8" applyNumberFormat="1" applyFont="1" applyFill="1" applyBorder="1" applyAlignment="1">
      <alignment vertical="center"/>
    </xf>
    <xf numFmtId="3" fontId="13" fillId="0" borderId="0" xfId="8" applyNumberFormat="1" applyFont="1" applyFill="1" applyAlignment="1">
      <alignment vertical="center"/>
    </xf>
    <xf numFmtId="167" fontId="14" fillId="0" borderId="69" xfId="1" applyNumberFormat="1" applyFont="1" applyFill="1" applyBorder="1" applyAlignment="1">
      <alignment vertical="center"/>
    </xf>
    <xf numFmtId="167" fontId="13" fillId="0" borderId="69" xfId="1" applyNumberFormat="1" applyFont="1" applyFill="1" applyBorder="1" applyAlignment="1">
      <alignment vertical="center"/>
    </xf>
    <xf numFmtId="0" fontId="12" fillId="0" borderId="69" xfId="0" applyNumberFormat="1" applyFont="1" applyFill="1" applyBorder="1" applyAlignment="1"/>
    <xf numFmtId="0" fontId="12" fillId="0" borderId="0" xfId="0" applyFont="1" applyFill="1" applyAlignment="1">
      <alignment vertical="center"/>
    </xf>
    <xf numFmtId="49" fontId="20" fillId="0" borderId="69" xfId="0" applyNumberFormat="1" applyFont="1" applyFill="1" applyBorder="1" applyAlignment="1">
      <alignment horizontal="center" vertical="center" wrapText="1"/>
    </xf>
    <xf numFmtId="49" fontId="20" fillId="0" borderId="69" xfId="0" applyNumberFormat="1" applyFont="1" applyFill="1" applyBorder="1" applyAlignment="1">
      <alignment horizontal="left" vertical="center"/>
    </xf>
    <xf numFmtId="167" fontId="20" fillId="0" borderId="69" xfId="1" applyNumberFormat="1" applyFont="1" applyFill="1" applyBorder="1" applyAlignment="1">
      <alignment vertical="top"/>
    </xf>
    <xf numFmtId="0" fontId="20" fillId="0" borderId="0" xfId="0" applyFont="1" applyFill="1" applyAlignment="1">
      <alignment vertical="center"/>
    </xf>
    <xf numFmtId="0" fontId="20" fillId="0" borderId="0" xfId="0" applyNumberFormat="1" applyFont="1" applyFill="1" applyBorder="1" applyAlignment="1"/>
    <xf numFmtId="49" fontId="12" fillId="0" borderId="69" xfId="0" applyNumberFormat="1" applyFont="1" applyFill="1" applyBorder="1" applyAlignment="1">
      <alignment horizontal="left" vertical="center"/>
    </xf>
    <xf numFmtId="167" fontId="12" fillId="0" borderId="69" xfId="1" applyNumberFormat="1" applyFont="1" applyFill="1" applyBorder="1" applyAlignment="1">
      <alignment vertical="top"/>
    </xf>
    <xf numFmtId="167" fontId="12" fillId="0" borderId="69" xfId="1" applyNumberFormat="1" applyFont="1" applyFill="1" applyBorder="1"/>
    <xf numFmtId="167" fontId="12" fillId="0" borderId="69" xfId="1" applyNumberFormat="1" applyFont="1" applyFill="1" applyBorder="1" applyAlignment="1">
      <alignment horizontal="left" vertical="top" wrapText="1"/>
    </xf>
    <xf numFmtId="167" fontId="12" fillId="0" borderId="68" xfId="1" applyNumberFormat="1" applyFont="1" applyFill="1" applyBorder="1" applyAlignment="1">
      <alignment vertical="top"/>
    </xf>
    <xf numFmtId="167" fontId="12" fillId="0" borderId="68" xfId="1" applyNumberFormat="1" applyFont="1" applyFill="1" applyBorder="1"/>
    <xf numFmtId="167" fontId="12" fillId="0" borderId="68" xfId="1" applyNumberFormat="1" applyFont="1" applyFill="1" applyBorder="1" applyAlignment="1">
      <alignment horizontal="left" vertical="top" wrapText="1"/>
    </xf>
    <xf numFmtId="49" fontId="12" fillId="0" borderId="70" xfId="0" applyNumberFormat="1" applyFont="1" applyFill="1" applyBorder="1" applyAlignment="1">
      <alignment horizontal="left" vertical="center"/>
    </xf>
    <xf numFmtId="167" fontId="13" fillId="0" borderId="69" xfId="1" applyNumberFormat="1" applyFont="1" applyFill="1" applyBorder="1" applyAlignment="1">
      <alignment horizontal="left" vertical="top" wrapText="1" indent="2"/>
    </xf>
    <xf numFmtId="167" fontId="12" fillId="0" borderId="69" xfId="1" applyNumberFormat="1" applyFont="1" applyFill="1" applyBorder="1" applyAlignment="1">
      <alignment horizontal="left" vertical="top" indent="2"/>
    </xf>
    <xf numFmtId="0" fontId="20" fillId="0" borderId="0" xfId="0" applyNumberFormat="1" applyFont="1" applyFill="1" applyBorder="1" applyAlignment="1">
      <alignment horizontal="left" wrapText="1"/>
    </xf>
    <xf numFmtId="0" fontId="12" fillId="0" borderId="0" xfId="0" applyNumberFormat="1" applyFont="1" applyFill="1" applyBorder="1" applyAlignment="1">
      <alignment horizontal="left"/>
    </xf>
    <xf numFmtId="49" fontId="9" fillId="0" borderId="69" xfId="0" applyNumberFormat="1" applyFont="1" applyFill="1" applyBorder="1" applyAlignment="1">
      <alignment horizontal="left" wrapText="1"/>
    </xf>
    <xf numFmtId="0" fontId="12" fillId="0" borderId="0" xfId="0" applyFont="1" applyFill="1" applyBorder="1" applyAlignment="1">
      <alignment horizontal="left" wrapText="1"/>
    </xf>
    <xf numFmtId="49" fontId="9" fillId="0" borderId="48" xfId="0" applyNumberFormat="1" applyFont="1" applyFill="1" applyBorder="1" applyAlignment="1">
      <alignment horizontal="left" vertical="center" wrapText="1"/>
    </xf>
    <xf numFmtId="49" fontId="9" fillId="0" borderId="56" xfId="0" applyNumberFormat="1" applyFont="1" applyFill="1" applyBorder="1" applyAlignment="1">
      <alignment horizontal="center" vertical="center" wrapText="1"/>
    </xf>
    <xf numFmtId="49" fontId="9" fillId="0" borderId="57" xfId="0" applyNumberFormat="1" applyFont="1" applyFill="1" applyBorder="1" applyAlignment="1">
      <alignment horizontal="center" vertical="center" wrapText="1"/>
    </xf>
    <xf numFmtId="49" fontId="10" fillId="0" borderId="48" xfId="0" applyNumberFormat="1" applyFont="1" applyFill="1" applyBorder="1" applyAlignment="1">
      <alignment horizontal="left" wrapText="1"/>
    </xf>
    <xf numFmtId="197" fontId="13" fillId="0" borderId="48" xfId="33" applyNumberFormat="1" applyFont="1" applyFill="1" applyBorder="1" applyAlignment="1">
      <alignment horizontal="right"/>
    </xf>
    <xf numFmtId="167" fontId="12" fillId="0" borderId="77" xfId="0" applyNumberFormat="1" applyFont="1" applyBorder="1"/>
    <xf numFmtId="170" fontId="9" fillId="0" borderId="56" xfId="0" applyNumberFormat="1" applyFont="1" applyFill="1" applyBorder="1" applyAlignment="1">
      <alignment horizontal="right"/>
    </xf>
    <xf numFmtId="167" fontId="12" fillId="0" borderId="48" xfId="0" applyNumberFormat="1" applyFont="1" applyBorder="1"/>
    <xf numFmtId="170" fontId="9" fillId="0" borderId="60" xfId="0" applyNumberFormat="1" applyFont="1" applyFill="1" applyBorder="1" applyAlignment="1">
      <alignment horizontal="right"/>
    </xf>
    <xf numFmtId="197" fontId="11" fillId="0" borderId="48" xfId="33" applyNumberFormat="1" applyFont="1" applyFill="1" applyBorder="1"/>
    <xf numFmtId="197" fontId="16" fillId="0" borderId="55" xfId="1" applyNumberFormat="1" applyFont="1" applyFill="1" applyBorder="1"/>
    <xf numFmtId="197" fontId="16" fillId="0" borderId="48" xfId="35" applyNumberFormat="1" applyFont="1" applyFill="1" applyBorder="1"/>
    <xf numFmtId="197" fontId="16" fillId="0" borderId="48" xfId="1" applyNumberFormat="1" applyFont="1" applyFill="1" applyBorder="1"/>
    <xf numFmtId="170" fontId="13" fillId="0" borderId="0" xfId="0" applyNumberFormat="1" applyFont="1" applyFill="1" applyBorder="1" applyAlignment="1"/>
    <xf numFmtId="3" fontId="20" fillId="0" borderId="0" xfId="0" applyNumberFormat="1" applyFont="1" applyBorder="1"/>
    <xf numFmtId="0" fontId="12" fillId="0" borderId="48" xfId="0" applyFont="1" applyBorder="1"/>
    <xf numFmtId="197" fontId="16" fillId="0" borderId="48" xfId="33" applyNumberFormat="1" applyFont="1" applyFill="1" applyBorder="1"/>
    <xf numFmtId="197" fontId="16" fillId="0" borderId="48" xfId="34" applyNumberFormat="1" applyFont="1" applyFill="1" applyBorder="1"/>
    <xf numFmtId="49" fontId="9" fillId="0" borderId="48" xfId="0" applyNumberFormat="1" applyFont="1" applyFill="1" applyBorder="1" applyAlignment="1">
      <alignment horizontal="left"/>
    </xf>
    <xf numFmtId="197" fontId="16" fillId="3" borderId="48" xfId="35" applyNumberFormat="1" applyFont="1" applyFill="1" applyBorder="1"/>
    <xf numFmtId="197" fontId="16" fillId="0" borderId="0" xfId="34" applyNumberFormat="1" applyFont="1" applyFill="1" applyBorder="1"/>
    <xf numFmtId="3" fontId="12" fillId="0" borderId="0" xfId="0" applyNumberFormat="1" applyFont="1" applyFill="1" applyBorder="1"/>
    <xf numFmtId="3" fontId="12" fillId="0" borderId="0" xfId="0" applyNumberFormat="1" applyFont="1" applyBorder="1"/>
    <xf numFmtId="0" fontId="11" fillId="0" borderId="0" xfId="0" applyFont="1" applyFill="1" applyBorder="1" applyAlignment="1">
      <alignment horizontal="left"/>
    </xf>
    <xf numFmtId="3" fontId="11" fillId="0" borderId="0" xfId="0" applyNumberFormat="1" applyFont="1" applyFill="1" applyBorder="1" applyAlignment="1">
      <alignment horizontal="left"/>
    </xf>
    <xf numFmtId="4" fontId="11" fillId="0" borderId="0" xfId="0" applyNumberFormat="1" applyFont="1" applyFill="1" applyBorder="1" applyAlignment="1">
      <alignment horizontal="left"/>
    </xf>
    <xf numFmtId="0" fontId="13" fillId="3" borderId="0" xfId="0" applyFont="1" applyFill="1" applyBorder="1" applyAlignment="1">
      <alignment horizontal="left"/>
    </xf>
    <xf numFmtId="0" fontId="13" fillId="0" borderId="0" xfId="0" applyFont="1" applyFill="1" applyBorder="1" applyAlignment="1">
      <alignment horizontal="left"/>
    </xf>
    <xf numFmtId="164" fontId="1" fillId="0" borderId="0" xfId="4" applyNumberFormat="1"/>
    <xf numFmtId="167" fontId="10" fillId="0" borderId="43" xfId="1" applyNumberFormat="1" applyFont="1" applyFill="1" applyBorder="1" applyAlignment="1">
      <alignment horizontal="right"/>
    </xf>
    <xf numFmtId="172" fontId="10" fillId="0" borderId="43" xfId="8" applyNumberFormat="1" applyFont="1" applyFill="1" applyBorder="1" applyAlignment="1">
      <alignment horizontal="right"/>
    </xf>
    <xf numFmtId="164" fontId="10" fillId="0" borderId="43" xfId="8" applyNumberFormat="1" applyFont="1" applyFill="1" applyBorder="1" applyAlignment="1">
      <alignment horizontal="right"/>
    </xf>
    <xf numFmtId="167" fontId="12" fillId="0" borderId="43" xfId="1" applyNumberFormat="1" applyFont="1" applyFill="1" applyBorder="1" applyAlignment="1">
      <alignment horizontal="right" vertical="center" wrapText="1"/>
    </xf>
    <xf numFmtId="167" fontId="10" fillId="0" borderId="51" xfId="1" applyNumberFormat="1" applyFont="1" applyFill="1" applyBorder="1" applyAlignment="1">
      <alignment horizontal="right"/>
    </xf>
    <xf numFmtId="172" fontId="10" fillId="2" borderId="10" xfId="8" applyNumberFormat="1" applyFont="1" applyFill="1" applyBorder="1" applyAlignment="1">
      <alignment horizontal="right"/>
    </xf>
    <xf numFmtId="3" fontId="13" fillId="0" borderId="48" xfId="1" applyNumberFormat="1" applyFont="1" applyBorder="1" applyAlignment="1">
      <alignment horizontal="right" vertical="center"/>
    </xf>
    <xf numFmtId="3" fontId="13" fillId="0" borderId="48" xfId="0" applyNumberFormat="1" applyFont="1" applyFill="1" applyBorder="1" applyAlignment="1">
      <alignment vertical="center"/>
    </xf>
    <xf numFmtId="3" fontId="13" fillId="0" borderId="48" xfId="1" applyNumberFormat="1" applyFont="1" applyBorder="1" applyAlignment="1">
      <alignment horizontal="right"/>
    </xf>
    <xf numFmtId="3" fontId="13" fillId="0" borderId="48" xfId="0" applyNumberFormat="1" applyFont="1" applyBorder="1"/>
    <xf numFmtId="3" fontId="13" fillId="0" borderId="48" xfId="0" applyNumberFormat="1" applyFont="1" applyFill="1" applyBorder="1"/>
    <xf numFmtId="3" fontId="12" fillId="0" borderId="48" xfId="1" applyNumberFormat="1" applyFont="1" applyBorder="1" applyAlignment="1">
      <alignment horizontal="right"/>
    </xf>
    <xf numFmtId="3" fontId="13" fillId="0" borderId="48" xfId="6" applyNumberFormat="1" applyFont="1" applyBorder="1"/>
    <xf numFmtId="3" fontId="13" fillId="0" borderId="48" xfId="1" applyNumberFormat="1" applyFont="1" applyBorder="1" applyAlignment="1"/>
    <xf numFmtId="3" fontId="12" fillId="0" borderId="48" xfId="1" applyNumberFormat="1" applyFont="1" applyBorder="1" applyAlignment="1"/>
    <xf numFmtId="3" fontId="13" fillId="0" borderId="48" xfId="6" applyNumberFormat="1" applyFont="1" applyFill="1" applyBorder="1" applyAlignment="1">
      <alignment horizontal="right"/>
    </xf>
    <xf numFmtId="3" fontId="12" fillId="0" borderId="48" xfId="6" applyNumberFormat="1" applyFont="1" applyBorder="1" applyAlignment="1">
      <alignment horizontal="right"/>
    </xf>
    <xf numFmtId="3" fontId="13" fillId="0" borderId="48" xfId="1" applyNumberFormat="1" applyFont="1" applyFill="1" applyBorder="1" applyAlignment="1">
      <alignment horizontal="right"/>
    </xf>
    <xf numFmtId="3" fontId="12" fillId="0" borderId="48" xfId="1" applyNumberFormat="1" applyFont="1" applyBorder="1" applyAlignment="1">
      <alignment horizontal="right" vertical="top"/>
    </xf>
    <xf numFmtId="3" fontId="12" fillId="0" borderId="48" xfId="1" applyNumberFormat="1" applyFont="1" applyBorder="1" applyAlignment="1">
      <alignment vertical="top"/>
    </xf>
    <xf numFmtId="49" fontId="9" fillId="0" borderId="2" xfId="0" applyNumberFormat="1" applyFont="1" applyFill="1" applyBorder="1" applyAlignment="1">
      <alignment horizontal="left"/>
    </xf>
    <xf numFmtId="49" fontId="9" fillId="0" borderId="3" xfId="0" applyNumberFormat="1" applyFont="1" applyFill="1" applyBorder="1" applyAlignment="1">
      <alignment horizontal="left"/>
    </xf>
    <xf numFmtId="49" fontId="9" fillId="0" borderId="2" xfId="0" applyNumberFormat="1" applyFont="1" applyFill="1" applyBorder="1" applyAlignment="1">
      <alignment horizontal="center"/>
    </xf>
    <xf numFmtId="49" fontId="9" fillId="0" borderId="3" xfId="0" applyNumberFormat="1" applyFont="1" applyFill="1" applyBorder="1" applyAlignment="1">
      <alignment horizontal="center"/>
    </xf>
    <xf numFmtId="0" fontId="14" fillId="0" borderId="49" xfId="0" applyFont="1" applyFill="1" applyBorder="1" applyAlignment="1"/>
    <xf numFmtId="0" fontId="14" fillId="0" borderId="50" xfId="0" applyFont="1" applyFill="1" applyBorder="1" applyAlignment="1"/>
    <xf numFmtId="0" fontId="14" fillId="0" borderId="4" xfId="0" applyFont="1" applyFill="1" applyBorder="1" applyAlignment="1">
      <alignment horizontal="center" vertical="center" wrapText="1"/>
    </xf>
    <xf numFmtId="0" fontId="14" fillId="0" borderId="8" xfId="0"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9" fontId="9" fillId="0" borderId="9" xfId="0" applyNumberFormat="1" applyFont="1" applyFill="1" applyBorder="1" applyAlignment="1">
      <alignment horizontal="center" vertical="center" wrapText="1"/>
    </xf>
    <xf numFmtId="0" fontId="14" fillId="0" borderId="8"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2"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3" xfId="0" applyFont="1" applyFill="1" applyBorder="1" applyAlignment="1">
      <alignment horizontal="center" vertical="center"/>
    </xf>
    <xf numFmtId="49" fontId="9" fillId="0" borderId="0" xfId="0" applyNumberFormat="1" applyFont="1" applyFill="1" applyBorder="1" applyAlignment="1">
      <alignment horizontal="left" vertical="top" wrapText="1"/>
    </xf>
    <xf numFmtId="49" fontId="9" fillId="0" borderId="12" xfId="0" applyNumberFormat="1" applyFont="1" applyFill="1" applyBorder="1" applyAlignment="1">
      <alignment horizontal="center" vertical="center" wrapText="1"/>
    </xf>
    <xf numFmtId="49" fontId="9" fillId="0" borderId="17" xfId="0" applyNumberFormat="1" applyFont="1" applyFill="1" applyBorder="1" applyAlignment="1">
      <alignment horizontal="center" vertical="center" wrapText="1"/>
    </xf>
    <xf numFmtId="49" fontId="9" fillId="0" borderId="13" xfId="0" applyNumberFormat="1" applyFont="1" applyFill="1" applyBorder="1" applyAlignment="1">
      <alignment horizontal="center" vertical="center" wrapText="1"/>
    </xf>
    <xf numFmtId="49" fontId="9" fillId="0" borderId="18" xfId="0" applyNumberFormat="1" applyFont="1" applyFill="1" applyBorder="1" applyAlignment="1">
      <alignment horizontal="center" vertical="center" wrapText="1"/>
    </xf>
    <xf numFmtId="165" fontId="9" fillId="0" borderId="4" xfId="0" applyNumberFormat="1" applyFont="1" applyFill="1" applyBorder="1" applyAlignment="1">
      <alignment horizontal="center" vertical="center" wrapText="1"/>
    </xf>
    <xf numFmtId="165" fontId="9" fillId="0" borderId="8" xfId="0" applyNumberFormat="1" applyFont="1" applyFill="1" applyBorder="1" applyAlignment="1">
      <alignment horizontal="center" vertical="center" wrapText="1"/>
    </xf>
    <xf numFmtId="165" fontId="9" fillId="0" borderId="14" xfId="0" applyNumberFormat="1" applyFont="1" applyFill="1" applyBorder="1" applyAlignment="1">
      <alignment horizontal="center" vertical="center" wrapText="1"/>
    </xf>
    <xf numFmtId="165" fontId="9" fillId="0" borderId="19" xfId="0" applyNumberFormat="1" applyFont="1" applyFill="1" applyBorder="1" applyAlignment="1">
      <alignment horizontal="center" vertical="center" wrapText="1"/>
    </xf>
    <xf numFmtId="165" fontId="9" fillId="0" borderId="12" xfId="0" applyNumberFormat="1" applyFont="1" applyFill="1" applyBorder="1" applyAlignment="1">
      <alignment horizontal="center" vertical="center" wrapText="1"/>
    </xf>
    <xf numFmtId="165" fontId="9" fillId="0" borderId="17" xfId="0" applyNumberFormat="1" applyFont="1" applyFill="1" applyBorder="1" applyAlignment="1">
      <alignment horizontal="center" vertical="center" wrapText="1"/>
    </xf>
    <xf numFmtId="49" fontId="9" fillId="0" borderId="15" xfId="0" applyNumberFormat="1" applyFont="1" applyFill="1" applyBorder="1" applyAlignment="1">
      <alignment horizontal="center" vertical="center" wrapText="1"/>
    </xf>
    <xf numFmtId="49" fontId="9" fillId="0" borderId="16" xfId="0" applyNumberFormat="1"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7" xfId="0" applyFont="1" applyFill="1" applyBorder="1" applyAlignment="1">
      <alignment horizontal="center" vertical="center" wrapText="1"/>
    </xf>
    <xf numFmtId="49" fontId="10" fillId="0" borderId="0" xfId="0" applyNumberFormat="1" applyFont="1" applyFill="1" applyBorder="1" applyAlignment="1">
      <alignment horizontal="left"/>
    </xf>
    <xf numFmtId="49" fontId="9" fillId="0" borderId="0" xfId="0" applyNumberFormat="1" applyFont="1" applyFill="1" applyAlignment="1">
      <alignment horizontal="left"/>
    </xf>
    <xf numFmtId="49" fontId="9" fillId="0" borderId="20" xfId="0" applyNumberFormat="1" applyFont="1" applyFill="1" applyBorder="1" applyAlignment="1">
      <alignment horizontal="left" vertical="center"/>
    </xf>
    <xf numFmtId="49" fontId="9" fillId="2" borderId="12" xfId="0" applyNumberFormat="1" applyFont="1" applyFill="1" applyBorder="1" applyAlignment="1">
      <alignment horizontal="center" vertical="center"/>
    </xf>
    <xf numFmtId="49" fontId="9" fillId="2" borderId="17" xfId="0" applyNumberFormat="1" applyFont="1" applyFill="1" applyBorder="1" applyAlignment="1">
      <alignment horizontal="center" vertical="center"/>
    </xf>
    <xf numFmtId="49" fontId="9" fillId="2" borderId="22" xfId="0" applyNumberFormat="1" applyFont="1" applyFill="1" applyBorder="1" applyAlignment="1">
      <alignment horizontal="center" vertical="center"/>
    </xf>
    <xf numFmtId="49" fontId="9" fillId="2" borderId="15" xfId="0" applyNumberFormat="1" applyFont="1" applyFill="1" applyBorder="1" applyAlignment="1">
      <alignment horizontal="center" wrapText="1"/>
    </xf>
    <xf numFmtId="49" fontId="9" fillId="2" borderId="21" xfId="0" applyNumberFormat="1" applyFont="1" applyFill="1" applyBorder="1" applyAlignment="1">
      <alignment horizontal="center" wrapText="1"/>
    </xf>
    <xf numFmtId="49" fontId="9" fillId="2" borderId="16" xfId="0" applyNumberFormat="1" applyFont="1" applyFill="1" applyBorder="1" applyAlignment="1">
      <alignment horizontal="center" wrapText="1"/>
    </xf>
    <xf numFmtId="49" fontId="9" fillId="2" borderId="15" xfId="0" applyNumberFormat="1" applyFont="1" applyFill="1" applyBorder="1" applyAlignment="1">
      <alignment horizontal="center"/>
    </xf>
    <xf numFmtId="49" fontId="9" fillId="2" borderId="16" xfId="0" applyNumberFormat="1" applyFont="1" applyFill="1" applyBorder="1" applyAlignment="1">
      <alignment horizontal="center"/>
    </xf>
    <xf numFmtId="0" fontId="9" fillId="2" borderId="15" xfId="0" applyFont="1" applyFill="1" applyBorder="1" applyAlignment="1">
      <alignment horizontal="center" vertical="center" wrapText="1"/>
    </xf>
    <xf numFmtId="0" fontId="9" fillId="2" borderId="16" xfId="0" applyFont="1" applyFill="1" applyBorder="1" applyAlignment="1">
      <alignment horizontal="center" vertical="center" wrapText="1"/>
    </xf>
    <xf numFmtId="49" fontId="9" fillId="2" borderId="12" xfId="0" applyNumberFormat="1" applyFont="1" applyFill="1" applyBorder="1" applyAlignment="1">
      <alignment horizontal="center" vertical="center" wrapText="1"/>
    </xf>
    <xf numFmtId="49" fontId="9" fillId="2" borderId="17" xfId="0" applyNumberFormat="1" applyFont="1" applyFill="1" applyBorder="1" applyAlignment="1">
      <alignment horizontal="center" vertical="center" wrapText="1"/>
    </xf>
    <xf numFmtId="0" fontId="13" fillId="0" borderId="0" xfId="0" applyFont="1" applyAlignment="1">
      <alignment horizontal="left" vertical="top"/>
    </xf>
    <xf numFmtId="0" fontId="12" fillId="0" borderId="0" xfId="0" applyFont="1"/>
    <xf numFmtId="0" fontId="10" fillId="0" borderId="0" xfId="0" applyFont="1" applyFill="1" applyBorder="1" applyAlignment="1">
      <alignment horizontal="left" vertical="top" wrapText="1"/>
    </xf>
    <xf numFmtId="0" fontId="10" fillId="0" borderId="0" xfId="0" applyFont="1" applyFill="1" applyBorder="1" applyAlignment="1">
      <alignment horizontal="left" vertical="top"/>
    </xf>
    <xf numFmtId="49" fontId="9" fillId="0" borderId="0" xfId="0" applyNumberFormat="1" applyFont="1" applyFill="1" applyAlignment="1">
      <alignment horizontal="left" vertical="top"/>
    </xf>
    <xf numFmtId="49" fontId="9" fillId="0" borderId="13" xfId="0" applyNumberFormat="1" applyFont="1" applyFill="1" applyBorder="1" applyAlignment="1">
      <alignment horizontal="center" vertical="top"/>
    </xf>
    <xf numFmtId="49" fontId="9" fillId="0" borderId="14" xfId="0" applyNumberFormat="1" applyFont="1" applyFill="1" applyBorder="1" applyAlignment="1">
      <alignment horizontal="center" vertical="top"/>
    </xf>
    <xf numFmtId="49" fontId="9" fillId="0" borderId="25" xfId="0" applyNumberFormat="1" applyFont="1" applyFill="1" applyBorder="1" applyAlignment="1">
      <alignment horizontal="center" vertical="top"/>
    </xf>
    <xf numFmtId="49" fontId="9" fillId="0" borderId="26" xfId="0" applyNumberFormat="1" applyFont="1" applyFill="1" applyBorder="1" applyAlignment="1">
      <alignment horizontal="center" vertical="top"/>
    </xf>
    <xf numFmtId="49" fontId="9" fillId="0" borderId="15" xfId="0" applyNumberFormat="1" applyFont="1" applyFill="1" applyBorder="1" applyAlignment="1">
      <alignment horizontal="center" vertical="top"/>
    </xf>
    <xf numFmtId="49" fontId="9" fillId="0" borderId="21" xfId="0" applyNumberFormat="1" applyFont="1" applyFill="1" applyBorder="1" applyAlignment="1">
      <alignment horizontal="center" vertical="top"/>
    </xf>
    <xf numFmtId="49" fontId="9" fillId="0" borderId="4" xfId="0" applyNumberFormat="1" applyFont="1" applyFill="1" applyBorder="1" applyAlignment="1">
      <alignment horizontal="center" vertical="top"/>
    </xf>
    <xf numFmtId="49" fontId="9" fillId="0" borderId="27" xfId="0" applyNumberFormat="1" applyFont="1" applyFill="1" applyBorder="1" applyAlignment="1">
      <alignment horizontal="center" vertical="top"/>
    </xf>
    <xf numFmtId="49" fontId="9" fillId="0" borderId="28" xfId="0" applyNumberFormat="1" applyFont="1" applyFill="1" applyBorder="1" applyAlignment="1">
      <alignment horizontal="center" vertical="top"/>
    </xf>
    <xf numFmtId="49" fontId="9" fillId="0" borderId="29" xfId="0" applyNumberFormat="1" applyFont="1" applyFill="1" applyBorder="1" applyAlignment="1">
      <alignment horizontal="center" vertical="top"/>
    </xf>
    <xf numFmtId="0" fontId="10" fillId="0" borderId="0" xfId="0" applyFont="1" applyFill="1" applyAlignment="1">
      <alignment horizontal="left" vertical="top"/>
    </xf>
    <xf numFmtId="49" fontId="9" fillId="0" borderId="18" xfId="0" applyNumberFormat="1" applyFont="1" applyFill="1" applyBorder="1" applyAlignment="1">
      <alignment horizontal="center" vertical="top"/>
    </xf>
    <xf numFmtId="49" fontId="9" fillId="0" borderId="13" xfId="0" applyNumberFormat="1" applyFont="1" applyFill="1" applyBorder="1" applyAlignment="1">
      <alignment horizontal="center" vertical="top" wrapText="1"/>
    </xf>
    <xf numFmtId="49" fontId="9" fillId="0" borderId="19" xfId="0" applyNumberFormat="1" applyFont="1" applyFill="1" applyBorder="1" applyAlignment="1">
      <alignment horizontal="center" vertical="top"/>
    </xf>
    <xf numFmtId="49" fontId="9" fillId="0" borderId="16" xfId="0" applyNumberFormat="1" applyFont="1" applyFill="1" applyBorder="1" applyAlignment="1">
      <alignment horizontal="center" vertical="top"/>
    </xf>
    <xf numFmtId="49" fontId="9" fillId="0" borderId="24" xfId="0" applyNumberFormat="1" applyFont="1" applyFill="1" applyBorder="1" applyAlignment="1">
      <alignment horizontal="center" vertical="top"/>
    </xf>
    <xf numFmtId="0" fontId="14" fillId="0" borderId="30" xfId="0" applyFont="1" applyBorder="1" applyAlignment="1">
      <alignment horizontal="left" vertical="top" wrapText="1"/>
    </xf>
    <xf numFmtId="0" fontId="20" fillId="0" borderId="8" xfId="0" applyFont="1" applyBorder="1" applyAlignment="1">
      <alignment horizontal="center" vertical="center"/>
    </xf>
    <xf numFmtId="0" fontId="20" fillId="0" borderId="10" xfId="0" applyFont="1" applyBorder="1" applyAlignment="1">
      <alignment horizontal="center" vertical="center"/>
    </xf>
    <xf numFmtId="0" fontId="20" fillId="0" borderId="23" xfId="0" applyFont="1" applyBorder="1" applyAlignment="1">
      <alignment horizontal="center" vertical="center"/>
    </xf>
    <xf numFmtId="0" fontId="20" fillId="0" borderId="48" xfId="0" applyFont="1" applyBorder="1" applyAlignment="1">
      <alignment horizontal="center" vertical="top"/>
    </xf>
    <xf numFmtId="0" fontId="20" fillId="0" borderId="2" xfId="0" applyFont="1" applyBorder="1" applyAlignment="1">
      <alignment horizontal="center" vertical="top"/>
    </xf>
    <xf numFmtId="0" fontId="20" fillId="0" borderId="3" xfId="0" applyFont="1" applyBorder="1" applyAlignment="1">
      <alignment horizontal="center" vertical="top"/>
    </xf>
    <xf numFmtId="0" fontId="20" fillId="5" borderId="2" xfId="0" applyFont="1" applyFill="1" applyBorder="1" applyAlignment="1">
      <alignment horizontal="center" vertical="top"/>
    </xf>
    <xf numFmtId="0" fontId="20" fillId="5" borderId="5" xfId="0" applyFont="1" applyFill="1" applyBorder="1" applyAlignment="1">
      <alignment horizontal="center" vertical="top"/>
    </xf>
    <xf numFmtId="167" fontId="20" fillId="5" borderId="45" xfId="30" applyNumberFormat="1" applyFont="1" applyFill="1" applyBorder="1" applyAlignment="1">
      <alignment horizontal="center" vertical="top"/>
    </xf>
    <xf numFmtId="167" fontId="20" fillId="5" borderId="46" xfId="30" applyNumberFormat="1" applyFont="1" applyFill="1" applyBorder="1" applyAlignment="1">
      <alignment horizontal="center" vertical="top"/>
    </xf>
    <xf numFmtId="167" fontId="20" fillId="5" borderId="47" xfId="30" applyNumberFormat="1" applyFont="1" applyFill="1" applyBorder="1" applyAlignment="1">
      <alignment horizontal="center" vertical="top"/>
    </xf>
    <xf numFmtId="49" fontId="9" fillId="0" borderId="0" xfId="0" applyNumberFormat="1" applyFont="1" applyAlignment="1">
      <alignment horizontal="left" vertical="top"/>
    </xf>
    <xf numFmtId="49" fontId="10" fillId="0" borderId="0" xfId="0" applyNumberFormat="1" applyFont="1" applyFill="1" applyBorder="1" applyAlignment="1">
      <alignment horizontal="left" vertical="top"/>
    </xf>
    <xf numFmtId="49" fontId="9" fillId="0" borderId="30" xfId="0" applyNumberFormat="1" applyFont="1" applyFill="1" applyBorder="1" applyAlignment="1">
      <alignment horizontal="left" vertical="top"/>
    </xf>
    <xf numFmtId="49" fontId="9" fillId="0" borderId="4" xfId="0" applyNumberFormat="1" applyFont="1" applyFill="1" applyBorder="1" applyAlignment="1">
      <alignment horizontal="center" vertical="center"/>
    </xf>
    <xf numFmtId="0" fontId="14" fillId="0" borderId="4" xfId="0" applyNumberFormat="1" applyFont="1" applyFill="1" applyBorder="1" applyAlignment="1">
      <alignment horizontal="center" vertical="top"/>
    </xf>
    <xf numFmtId="0" fontId="22" fillId="0" borderId="4" xfId="0" applyNumberFormat="1" applyFont="1" applyFill="1" applyBorder="1" applyAlignment="1">
      <alignment horizontal="center" vertical="top"/>
    </xf>
    <xf numFmtId="49" fontId="23" fillId="0" borderId="0" xfId="0" applyNumberFormat="1" applyFont="1" applyFill="1" applyAlignment="1">
      <alignment horizontal="left"/>
    </xf>
    <xf numFmtId="49" fontId="23" fillId="0" borderId="4" xfId="0" applyNumberFormat="1" applyFont="1" applyFill="1" applyBorder="1" applyAlignment="1">
      <alignment horizontal="center" vertical="top" wrapText="1"/>
    </xf>
    <xf numFmtId="49" fontId="23" fillId="0" borderId="2" xfId="0" applyNumberFormat="1" applyFont="1" applyFill="1" applyBorder="1" applyAlignment="1">
      <alignment horizontal="center" vertical="top" wrapText="1"/>
    </xf>
    <xf numFmtId="168" fontId="23" fillId="0" borderId="3" xfId="0" applyNumberFormat="1" applyFont="1" applyFill="1" applyBorder="1" applyAlignment="1">
      <alignment horizontal="center" vertical="top" wrapText="1"/>
    </xf>
    <xf numFmtId="168" fontId="23" fillId="0" borderId="4" xfId="0" applyNumberFormat="1" applyFont="1" applyFill="1" applyBorder="1" applyAlignment="1">
      <alignment horizontal="center" vertical="top" wrapText="1"/>
    </xf>
    <xf numFmtId="49" fontId="27" fillId="0" borderId="6" xfId="0" applyNumberFormat="1" applyFont="1" applyFill="1" applyBorder="1" applyAlignment="1">
      <alignment horizontal="left" wrapText="1"/>
    </xf>
    <xf numFmtId="49" fontId="10" fillId="0" borderId="0" xfId="0" applyNumberFormat="1" applyFont="1" applyFill="1" applyBorder="1" applyAlignment="1">
      <alignment horizontal="left" vertical="center" wrapText="1"/>
    </xf>
    <xf numFmtId="49" fontId="9" fillId="2" borderId="2" xfId="0" applyNumberFormat="1" applyFont="1" applyFill="1" applyBorder="1" applyAlignment="1">
      <alignment horizontal="left" vertical="top"/>
    </xf>
    <xf numFmtId="49" fontId="9" fillId="2" borderId="5" xfId="0" applyNumberFormat="1" applyFont="1" applyFill="1" applyBorder="1" applyAlignment="1">
      <alignment horizontal="left" vertical="top"/>
    </xf>
    <xf numFmtId="49" fontId="9" fillId="2" borderId="3" xfId="0" applyNumberFormat="1" applyFont="1" applyFill="1" applyBorder="1" applyAlignment="1">
      <alignment horizontal="left" vertical="top"/>
    </xf>
    <xf numFmtId="49" fontId="9" fillId="2" borderId="23" xfId="0" applyNumberFormat="1" applyFont="1" applyFill="1" applyBorder="1" applyAlignment="1">
      <alignment horizontal="center" vertical="center" wrapText="1"/>
    </xf>
    <xf numFmtId="49" fontId="9" fillId="2" borderId="4" xfId="0" applyNumberFormat="1" applyFont="1" applyFill="1" applyBorder="1" applyAlignment="1">
      <alignment horizontal="center" vertical="center" wrapText="1"/>
    </xf>
    <xf numFmtId="49" fontId="9" fillId="2" borderId="23" xfId="0" applyNumberFormat="1" applyFont="1" applyFill="1" applyBorder="1" applyAlignment="1">
      <alignment horizontal="center" vertical="center"/>
    </xf>
    <xf numFmtId="49" fontId="9" fillId="2" borderId="4" xfId="0" applyNumberFormat="1" applyFont="1" applyFill="1" applyBorder="1" applyAlignment="1">
      <alignment horizontal="center" vertical="center"/>
    </xf>
    <xf numFmtId="0" fontId="10" fillId="0" borderId="0" xfId="0" applyFont="1" applyFill="1" applyBorder="1" applyAlignment="1">
      <alignment horizontal="left" vertical="center"/>
    </xf>
    <xf numFmtId="49" fontId="9" fillId="0" borderId="0" xfId="0" applyNumberFormat="1" applyFont="1" applyFill="1" applyBorder="1" applyAlignment="1">
      <alignment horizontal="left"/>
    </xf>
    <xf numFmtId="49" fontId="9" fillId="2" borderId="0" xfId="0" applyNumberFormat="1" applyFont="1" applyFill="1" applyAlignment="1">
      <alignment horizontal="left" vertical="top"/>
    </xf>
    <xf numFmtId="49" fontId="9" fillId="2" borderId="22" xfId="0" applyNumberFormat="1" applyFont="1" applyFill="1" applyBorder="1" applyAlignment="1">
      <alignment horizontal="center" vertical="center" wrapText="1"/>
    </xf>
    <xf numFmtId="49" fontId="9" fillId="2" borderId="15" xfId="0" applyNumberFormat="1" applyFont="1" applyFill="1" applyBorder="1" applyAlignment="1">
      <alignment horizontal="center" vertical="center" wrapText="1"/>
    </xf>
    <xf numFmtId="49" fontId="9" fillId="2" borderId="16" xfId="0" applyNumberFormat="1" applyFont="1" applyFill="1" applyBorder="1" applyAlignment="1">
      <alignment horizontal="center" vertical="center" wrapText="1"/>
    </xf>
    <xf numFmtId="49" fontId="9" fillId="2" borderId="15" xfId="0" applyNumberFormat="1" applyFont="1" applyFill="1" applyBorder="1" applyAlignment="1">
      <alignment horizontal="center" vertical="center"/>
    </xf>
    <xf numFmtId="49" fontId="9" fillId="2" borderId="16" xfId="0" applyNumberFormat="1" applyFont="1" applyFill="1" applyBorder="1" applyAlignment="1">
      <alignment horizontal="center" vertical="center"/>
    </xf>
    <xf numFmtId="0" fontId="9" fillId="0" borderId="6" xfId="0" applyFont="1" applyFill="1" applyBorder="1" applyAlignment="1">
      <alignment horizontal="left" vertical="top" wrapText="1"/>
    </xf>
    <xf numFmtId="49" fontId="9" fillId="0" borderId="0" xfId="0" applyNumberFormat="1" applyFont="1" applyFill="1" applyAlignment="1">
      <alignment horizontal="left" wrapText="1"/>
    </xf>
    <xf numFmtId="49" fontId="9" fillId="0" borderId="0" xfId="0" applyNumberFormat="1" applyFont="1" applyFill="1" applyAlignment="1">
      <alignment horizontal="left" vertical="top" wrapText="1"/>
    </xf>
    <xf numFmtId="49" fontId="9" fillId="0" borderId="6" xfId="0" applyNumberFormat="1" applyFont="1" applyFill="1" applyBorder="1" applyAlignment="1">
      <alignment horizontal="left"/>
    </xf>
    <xf numFmtId="49" fontId="9" fillId="2" borderId="0" xfId="8" applyNumberFormat="1" applyFont="1" applyFill="1" applyAlignment="1">
      <alignment horizontal="left"/>
    </xf>
    <xf numFmtId="49" fontId="9" fillId="2" borderId="0" xfId="8" applyNumberFormat="1" applyFont="1" applyFill="1" applyAlignment="1">
      <alignment horizontal="left" vertical="top" wrapText="1"/>
    </xf>
    <xf numFmtId="49" fontId="9" fillId="2" borderId="12" xfId="8" applyNumberFormat="1" applyFont="1" applyFill="1" applyBorder="1" applyAlignment="1">
      <alignment horizontal="center"/>
    </xf>
    <xf numFmtId="49" fontId="9" fillId="2" borderId="22" xfId="8" applyNumberFormat="1" applyFont="1" applyFill="1" applyBorder="1" applyAlignment="1">
      <alignment horizontal="center"/>
    </xf>
    <xf numFmtId="49" fontId="9" fillId="2" borderId="15" xfId="8" applyNumberFormat="1" applyFont="1" applyFill="1" applyBorder="1" applyAlignment="1">
      <alignment horizontal="center"/>
    </xf>
    <xf numFmtId="49" fontId="9" fillId="2" borderId="16" xfId="8" applyNumberFormat="1" applyFont="1" applyFill="1" applyBorder="1" applyAlignment="1">
      <alignment horizontal="center"/>
    </xf>
    <xf numFmtId="49" fontId="9" fillId="2" borderId="0" xfId="8" applyNumberFormat="1" applyFont="1" applyFill="1" applyAlignment="1">
      <alignment horizontal="left" vertical="center"/>
    </xf>
    <xf numFmtId="49" fontId="9" fillId="2" borderId="57" xfId="8" applyNumberFormat="1" applyFont="1" applyFill="1" applyBorder="1" applyAlignment="1">
      <alignment horizontal="center" vertical="center"/>
    </xf>
    <xf numFmtId="49" fontId="9" fillId="2" borderId="65" xfId="8" applyNumberFormat="1" applyFont="1" applyFill="1" applyBorder="1" applyAlignment="1">
      <alignment horizontal="center" vertical="center"/>
    </xf>
    <xf numFmtId="49" fontId="9" fillId="2" borderId="58" xfId="8" applyNumberFormat="1" applyFont="1" applyFill="1" applyBorder="1" applyAlignment="1">
      <alignment horizontal="center"/>
    </xf>
    <xf numFmtId="49" fontId="9" fillId="2" borderId="60" xfId="8" applyNumberFormat="1" applyFont="1" applyFill="1" applyBorder="1" applyAlignment="1">
      <alignment horizontal="center"/>
    </xf>
    <xf numFmtId="49" fontId="9" fillId="2" borderId="59" xfId="8" applyNumberFormat="1" applyFont="1" applyFill="1" applyBorder="1" applyAlignment="1">
      <alignment horizontal="center"/>
    </xf>
    <xf numFmtId="49" fontId="9" fillId="2" borderId="49" xfId="8" applyNumberFormat="1" applyFont="1" applyFill="1" applyBorder="1" applyAlignment="1">
      <alignment horizontal="center"/>
    </xf>
    <xf numFmtId="0" fontId="13" fillId="0" borderId="55" xfId="8" applyNumberFormat="1" applyFont="1" applyFill="1" applyBorder="1" applyAlignment="1">
      <alignment horizontal="center"/>
    </xf>
    <xf numFmtId="49" fontId="9" fillId="2" borderId="0" xfId="8" applyNumberFormat="1" applyFont="1" applyFill="1" applyBorder="1" applyAlignment="1">
      <alignment horizontal="left"/>
    </xf>
    <xf numFmtId="0" fontId="3" fillId="0" borderId="0" xfId="8" applyNumberFormat="1" applyFont="1" applyFill="1" applyBorder="1" applyAlignment="1"/>
    <xf numFmtId="49" fontId="9" fillId="2" borderId="0" xfId="8" applyNumberFormat="1" applyFont="1" applyFill="1" applyAlignment="1">
      <alignment horizontal="left" vertical="top"/>
    </xf>
    <xf numFmtId="49" fontId="9" fillId="2" borderId="12" xfId="8" applyNumberFormat="1" applyFont="1" applyFill="1" applyBorder="1" applyAlignment="1">
      <alignment horizontal="right"/>
    </xf>
    <xf numFmtId="49" fontId="9" fillId="2" borderId="22" xfId="8" applyNumberFormat="1" applyFont="1" applyFill="1" applyBorder="1" applyAlignment="1">
      <alignment horizontal="right"/>
    </xf>
    <xf numFmtId="49" fontId="9" fillId="2" borderId="21" xfId="8" applyNumberFormat="1" applyFont="1" applyFill="1" applyBorder="1" applyAlignment="1">
      <alignment horizontal="center"/>
    </xf>
    <xf numFmtId="49" fontId="9" fillId="2" borderId="13" xfId="8" applyNumberFormat="1" applyFont="1" applyFill="1" applyBorder="1" applyAlignment="1">
      <alignment horizontal="center" vertical="center"/>
    </xf>
    <xf numFmtId="49" fontId="9" fillId="2" borderId="14" xfId="8" applyNumberFormat="1" applyFont="1" applyFill="1" applyBorder="1" applyAlignment="1">
      <alignment horizontal="center" vertical="center"/>
    </xf>
    <xf numFmtId="49" fontId="9" fillId="2" borderId="34" xfId="8" applyNumberFormat="1" applyFont="1" applyFill="1" applyBorder="1" applyAlignment="1">
      <alignment horizontal="center" vertical="center"/>
    </xf>
    <xf numFmtId="49" fontId="9" fillId="2" borderId="35" xfId="8" applyNumberFormat="1" applyFont="1" applyFill="1" applyBorder="1" applyAlignment="1">
      <alignment horizontal="center" vertical="center"/>
    </xf>
    <xf numFmtId="49" fontId="9" fillId="2" borderId="15" xfId="8" applyNumberFormat="1" applyFont="1" applyFill="1" applyBorder="1" applyAlignment="1">
      <alignment horizontal="center" vertical="center"/>
    </xf>
    <xf numFmtId="49" fontId="9" fillId="2" borderId="16" xfId="8" applyNumberFormat="1" applyFont="1" applyFill="1" applyBorder="1" applyAlignment="1">
      <alignment horizontal="center" vertical="center"/>
    </xf>
    <xf numFmtId="49" fontId="9" fillId="2" borderId="58" xfId="8" applyNumberFormat="1" applyFont="1" applyFill="1" applyBorder="1" applyAlignment="1">
      <alignment horizontal="center" vertical="center" wrapText="1"/>
    </xf>
    <xf numFmtId="49" fontId="9" fillId="2" borderId="59" xfId="8" applyNumberFormat="1" applyFont="1" applyFill="1" applyBorder="1" applyAlignment="1">
      <alignment horizontal="center" vertical="center" wrapText="1"/>
    </xf>
    <xf numFmtId="49" fontId="9" fillId="2" borderId="60" xfId="8" applyNumberFormat="1" applyFont="1" applyFill="1" applyBorder="1" applyAlignment="1">
      <alignment horizontal="center" vertical="center" wrapText="1"/>
    </xf>
    <xf numFmtId="49" fontId="9" fillId="2" borderId="57" xfId="8" applyNumberFormat="1" applyFont="1" applyFill="1" applyBorder="1" applyAlignment="1">
      <alignment horizontal="center" vertical="center" wrapText="1"/>
    </xf>
    <xf numFmtId="49" fontId="9" fillId="2" borderId="22" xfId="8" applyNumberFormat="1" applyFont="1" applyFill="1" applyBorder="1" applyAlignment="1">
      <alignment horizontal="center" vertical="center" wrapText="1"/>
    </xf>
    <xf numFmtId="49" fontId="9" fillId="0" borderId="57" xfId="8" applyNumberFormat="1" applyFont="1" applyFill="1" applyBorder="1" applyAlignment="1">
      <alignment horizontal="center" vertical="center" wrapText="1"/>
    </xf>
    <xf numFmtId="49" fontId="9" fillId="0" borderId="22" xfId="8" applyNumberFormat="1" applyFont="1" applyFill="1" applyBorder="1" applyAlignment="1">
      <alignment horizontal="center" vertical="center" wrapText="1"/>
    </xf>
    <xf numFmtId="49" fontId="9" fillId="2" borderId="0" xfId="8" applyNumberFormat="1" applyFont="1" applyFill="1" applyAlignment="1">
      <alignment horizontal="left" wrapText="1"/>
    </xf>
    <xf numFmtId="49" fontId="10" fillId="2" borderId="0" xfId="8" applyNumberFormat="1" applyFont="1" applyFill="1" applyAlignment="1">
      <alignment horizontal="left" vertical="top" wrapText="1"/>
    </xf>
    <xf numFmtId="0" fontId="3" fillId="0" borderId="0" xfId="8" applyNumberFormat="1" applyFont="1" applyFill="1" applyBorder="1" applyAlignment="1">
      <alignment vertical="top" wrapText="1"/>
    </xf>
    <xf numFmtId="49" fontId="9" fillId="2" borderId="62" xfId="8" applyNumberFormat="1" applyFont="1" applyFill="1" applyBorder="1" applyAlignment="1">
      <alignment horizontal="left" wrapText="1"/>
    </xf>
    <xf numFmtId="49" fontId="9" fillId="2" borderId="63" xfId="8" applyNumberFormat="1" applyFont="1" applyFill="1" applyBorder="1" applyAlignment="1">
      <alignment horizontal="left" wrapText="1"/>
    </xf>
    <xf numFmtId="49" fontId="9" fillId="2" borderId="64" xfId="8" applyNumberFormat="1" applyFont="1" applyFill="1" applyBorder="1" applyAlignment="1">
      <alignment horizontal="left" wrapText="1"/>
    </xf>
    <xf numFmtId="49" fontId="10" fillId="2" borderId="62" xfId="8" applyNumberFormat="1" applyFont="1" applyFill="1" applyBorder="1" applyAlignment="1">
      <alignment horizontal="left" wrapText="1"/>
    </xf>
    <xf numFmtId="49" fontId="10" fillId="2" borderId="63" xfId="8" applyNumberFormat="1" applyFont="1" applyFill="1" applyBorder="1" applyAlignment="1">
      <alignment horizontal="left" wrapText="1"/>
    </xf>
    <xf numFmtId="49" fontId="10" fillId="2" borderId="64" xfId="8" applyNumberFormat="1" applyFont="1" applyFill="1" applyBorder="1" applyAlignment="1">
      <alignment horizontal="left" wrapText="1"/>
    </xf>
    <xf numFmtId="49" fontId="9" fillId="2" borderId="62" xfId="8" applyNumberFormat="1" applyFont="1" applyFill="1" applyBorder="1" applyAlignment="1">
      <alignment horizontal="left" vertical="top" wrapText="1"/>
    </xf>
    <xf numFmtId="49" fontId="9" fillId="2" borderId="63" xfId="8" applyNumberFormat="1" applyFont="1" applyFill="1" applyBorder="1" applyAlignment="1">
      <alignment horizontal="left" vertical="top" wrapText="1"/>
    </xf>
    <xf numFmtId="49" fontId="9" fillId="2" borderId="64" xfId="8" applyNumberFormat="1" applyFont="1" applyFill="1" applyBorder="1" applyAlignment="1">
      <alignment horizontal="left" vertical="top" wrapText="1"/>
    </xf>
    <xf numFmtId="49" fontId="9" fillId="2" borderId="20" xfId="8" applyNumberFormat="1" applyFont="1" applyFill="1" applyBorder="1" applyAlignment="1">
      <alignment horizontal="left" vertical="center" wrapText="1"/>
    </xf>
    <xf numFmtId="49" fontId="9" fillId="2" borderId="58" xfId="8" applyNumberFormat="1" applyFont="1" applyFill="1" applyBorder="1" applyAlignment="1">
      <alignment horizontal="center" vertical="center"/>
    </xf>
    <xf numFmtId="49" fontId="9" fillId="2" borderId="59" xfId="8" applyNumberFormat="1" applyFont="1" applyFill="1" applyBorder="1" applyAlignment="1">
      <alignment horizontal="center" vertical="center"/>
    </xf>
    <xf numFmtId="49" fontId="9" fillId="2" borderId="60" xfId="8" applyNumberFormat="1" applyFont="1" applyFill="1" applyBorder="1" applyAlignment="1">
      <alignment horizontal="center" vertical="center"/>
    </xf>
    <xf numFmtId="49" fontId="9" fillId="2" borderId="22" xfId="8" applyNumberFormat="1" applyFont="1" applyFill="1" applyBorder="1" applyAlignment="1">
      <alignment horizontal="center" vertical="center"/>
    </xf>
    <xf numFmtId="49" fontId="9" fillId="0" borderId="58" xfId="8" applyNumberFormat="1" applyFont="1" applyFill="1" applyBorder="1" applyAlignment="1">
      <alignment horizontal="center" vertical="center"/>
    </xf>
    <xf numFmtId="49" fontId="9" fillId="0" borderId="60" xfId="8" applyNumberFormat="1" applyFont="1" applyFill="1" applyBorder="1" applyAlignment="1">
      <alignment horizontal="center" vertical="center"/>
    </xf>
    <xf numFmtId="0" fontId="3" fillId="0" borderId="59" xfId="8" applyNumberFormat="1" applyFont="1" applyFill="1" applyBorder="1" applyAlignment="1">
      <alignment horizontal="center"/>
    </xf>
    <xf numFmtId="0" fontId="3" fillId="0" borderId="60" xfId="8" applyNumberFormat="1" applyFont="1" applyFill="1" applyBorder="1" applyAlignment="1">
      <alignment horizontal="center"/>
    </xf>
    <xf numFmtId="49" fontId="9" fillId="2" borderId="62" xfId="8" applyNumberFormat="1" applyFont="1" applyFill="1" applyBorder="1" applyAlignment="1">
      <alignment horizontal="left"/>
    </xf>
    <xf numFmtId="49" fontId="9" fillId="2" borderId="63" xfId="8" applyNumberFormat="1" applyFont="1" applyFill="1" applyBorder="1" applyAlignment="1">
      <alignment horizontal="left"/>
    </xf>
    <xf numFmtId="49" fontId="9" fillId="2" borderId="64" xfId="8" applyNumberFormat="1" applyFont="1" applyFill="1" applyBorder="1" applyAlignment="1">
      <alignment horizontal="left"/>
    </xf>
    <xf numFmtId="49" fontId="9" fillId="2" borderId="20" xfId="8" applyNumberFormat="1" applyFont="1" applyFill="1" applyBorder="1" applyAlignment="1">
      <alignment horizontal="left" vertical="center"/>
    </xf>
    <xf numFmtId="49" fontId="9" fillId="2" borderId="57" xfId="8" applyNumberFormat="1" applyFont="1" applyFill="1" applyBorder="1" applyAlignment="1">
      <alignment horizontal="center" vertical="top"/>
    </xf>
    <xf numFmtId="49" fontId="9" fillId="2" borderId="22" xfId="8" applyNumberFormat="1" applyFont="1" applyFill="1" applyBorder="1" applyAlignment="1">
      <alignment horizontal="center" vertical="top"/>
    </xf>
    <xf numFmtId="49" fontId="9" fillId="2" borderId="40" xfId="8" applyNumberFormat="1" applyFont="1" applyFill="1" applyBorder="1" applyAlignment="1">
      <alignment horizontal="left"/>
    </xf>
    <xf numFmtId="49" fontId="9" fillId="2" borderId="41" xfId="8" applyNumberFormat="1" applyFont="1" applyFill="1" applyBorder="1" applyAlignment="1">
      <alignment horizontal="left"/>
    </xf>
    <xf numFmtId="49" fontId="9" fillId="2" borderId="42" xfId="8" applyNumberFormat="1" applyFont="1" applyFill="1" applyBorder="1" applyAlignment="1">
      <alignment horizontal="left"/>
    </xf>
    <xf numFmtId="49" fontId="9" fillId="2" borderId="40" xfId="8" applyNumberFormat="1" applyFont="1" applyFill="1" applyBorder="1" applyAlignment="1">
      <alignment horizontal="left" vertical="top" wrapText="1"/>
    </xf>
    <xf numFmtId="49" fontId="9" fillId="2" borderId="41" xfId="8" applyNumberFormat="1" applyFont="1" applyFill="1" applyBorder="1" applyAlignment="1">
      <alignment horizontal="left" vertical="top" wrapText="1"/>
    </xf>
    <xf numFmtId="49" fontId="9" fillId="2" borderId="42" xfId="8" applyNumberFormat="1" applyFont="1" applyFill="1" applyBorder="1" applyAlignment="1">
      <alignment horizontal="left" vertical="top" wrapText="1"/>
    </xf>
    <xf numFmtId="49" fontId="14" fillId="0" borderId="0" xfId="8" applyNumberFormat="1" applyFont="1" applyFill="1" applyAlignment="1">
      <alignment horizontal="left" vertical="center"/>
    </xf>
    <xf numFmtId="49" fontId="10" fillId="2" borderId="0" xfId="8" applyNumberFormat="1" applyFont="1" applyFill="1" applyBorder="1" applyAlignment="1">
      <alignment horizontal="left" vertical="top" wrapText="1"/>
    </xf>
    <xf numFmtId="49" fontId="34" fillId="2" borderId="0" xfId="8" applyNumberFormat="1" applyFont="1" applyFill="1" applyAlignment="1">
      <alignment horizontal="left" vertical="top" wrapText="1"/>
    </xf>
    <xf numFmtId="49" fontId="36" fillId="2" borderId="0" xfId="8" applyNumberFormat="1" applyFont="1" applyFill="1" applyAlignment="1">
      <alignment horizontal="left" vertical="top" wrapText="1"/>
    </xf>
    <xf numFmtId="49" fontId="10" fillId="2" borderId="0" xfId="8" applyNumberFormat="1" applyFont="1" applyFill="1" applyAlignment="1">
      <alignment horizontal="left" vertical="center"/>
    </xf>
    <xf numFmtId="49" fontId="10" fillId="2" borderId="0" xfId="8" applyNumberFormat="1" applyFont="1" applyFill="1" applyAlignment="1">
      <alignment horizontal="left" vertical="center" wrapText="1"/>
    </xf>
    <xf numFmtId="49" fontId="10" fillId="2" borderId="0" xfId="8" applyNumberFormat="1" applyFont="1" applyFill="1" applyAlignment="1">
      <alignment horizontal="left" wrapText="1"/>
    </xf>
    <xf numFmtId="49" fontId="9" fillId="2" borderId="20" xfId="8" applyNumberFormat="1" applyFont="1" applyFill="1" applyBorder="1" applyAlignment="1">
      <alignment horizontal="left" vertical="top"/>
    </xf>
    <xf numFmtId="0" fontId="3" fillId="0" borderId="20" xfId="8" applyNumberFormat="1" applyFont="1" applyFill="1" applyBorder="1" applyAlignment="1"/>
    <xf numFmtId="49" fontId="10" fillId="2" borderId="0" xfId="8" applyNumberFormat="1" applyFont="1" applyFill="1" applyAlignment="1">
      <alignment horizontal="left"/>
    </xf>
    <xf numFmtId="49" fontId="9" fillId="0" borderId="34" xfId="8" applyNumberFormat="1" applyFont="1" applyFill="1" applyBorder="1" applyAlignment="1">
      <alignment horizontal="center"/>
    </xf>
    <xf numFmtId="49" fontId="9" fillId="0" borderId="20" xfId="8" applyNumberFormat="1" applyFont="1" applyFill="1" applyBorder="1" applyAlignment="1">
      <alignment horizontal="center"/>
    </xf>
    <xf numFmtId="49" fontId="9" fillId="0" borderId="35" xfId="8" applyNumberFormat="1" applyFont="1" applyFill="1" applyBorder="1" applyAlignment="1">
      <alignment horizontal="center"/>
    </xf>
    <xf numFmtId="49" fontId="9" fillId="2" borderId="0" xfId="8" applyNumberFormat="1" applyFont="1" applyFill="1" applyAlignment="1">
      <alignment horizontal="left" vertical="center" wrapText="1"/>
    </xf>
    <xf numFmtId="0" fontId="14" fillId="0" borderId="49" xfId="12" applyFont="1" applyFill="1" applyBorder="1" applyAlignment="1">
      <alignment horizontal="center" vertical="center"/>
    </xf>
    <xf numFmtId="0" fontId="14" fillId="0" borderId="50" xfId="12" applyFont="1" applyFill="1" applyBorder="1" applyAlignment="1">
      <alignment horizontal="center" vertical="center"/>
    </xf>
    <xf numFmtId="0" fontId="14" fillId="0" borderId="52" xfId="12" applyFont="1" applyFill="1" applyBorder="1" applyAlignment="1">
      <alignment horizontal="center" vertical="center" wrapText="1"/>
    </xf>
    <xf numFmtId="0" fontId="14" fillId="0" borderId="54" xfId="12" applyFont="1" applyFill="1" applyBorder="1" applyAlignment="1">
      <alignment horizontal="center" vertical="center"/>
    </xf>
    <xf numFmtId="0" fontId="14" fillId="0" borderId="37" xfId="12" applyFont="1" applyFill="1" applyBorder="1" applyAlignment="1">
      <alignment horizontal="center" vertical="center"/>
    </xf>
    <xf numFmtId="0" fontId="14" fillId="0" borderId="38" xfId="12" applyFont="1" applyFill="1" applyBorder="1" applyAlignment="1">
      <alignment horizontal="center" vertical="center"/>
    </xf>
    <xf numFmtId="0" fontId="14" fillId="0" borderId="48" xfId="12" applyFont="1" applyFill="1" applyBorder="1" applyAlignment="1">
      <alignment horizontal="center" vertical="center"/>
    </xf>
    <xf numFmtId="187" fontId="14" fillId="0" borderId="51" xfId="13" applyNumberFormat="1" applyFont="1" applyFill="1" applyBorder="1" applyAlignment="1">
      <alignment horizontal="center" vertical="center" wrapText="1"/>
    </xf>
    <xf numFmtId="187" fontId="14" fillId="0" borderId="10" xfId="13" applyNumberFormat="1" applyFont="1" applyFill="1" applyBorder="1" applyAlignment="1">
      <alignment horizontal="center" vertical="center" wrapText="1"/>
    </xf>
    <xf numFmtId="187" fontId="14" fillId="0" borderId="23" xfId="13" applyNumberFormat="1" applyFont="1" applyFill="1" applyBorder="1" applyAlignment="1">
      <alignment horizontal="center" vertical="center" wrapText="1"/>
    </xf>
    <xf numFmtId="0" fontId="14" fillId="0" borderId="54" xfId="12" applyFont="1" applyFill="1" applyBorder="1" applyAlignment="1">
      <alignment horizontal="center" vertical="center" wrapText="1"/>
    </xf>
    <xf numFmtId="0" fontId="14" fillId="0" borderId="43" xfId="12" applyFont="1" applyFill="1" applyBorder="1" applyAlignment="1">
      <alignment horizontal="center" vertical="center" wrapText="1"/>
    </xf>
    <xf numFmtId="0" fontId="14" fillId="0" borderId="9" xfId="12" applyFont="1" applyFill="1" applyBorder="1" applyAlignment="1">
      <alignment horizontal="center" vertical="center" wrapText="1"/>
    </xf>
    <xf numFmtId="0" fontId="14" fillId="0" borderId="49" xfId="12" applyFont="1" applyFill="1" applyBorder="1" applyAlignment="1">
      <alignment horizontal="center" vertical="center" wrapText="1"/>
    </xf>
    <xf numFmtId="0" fontId="14" fillId="0" borderId="55" xfId="12" applyFont="1" applyFill="1" applyBorder="1" applyAlignment="1">
      <alignment horizontal="center" vertical="center" wrapText="1"/>
    </xf>
    <xf numFmtId="0" fontId="14" fillId="0" borderId="48" xfId="12" applyFont="1" applyFill="1" applyBorder="1" applyAlignment="1">
      <alignment horizontal="center" vertical="center" wrapText="1"/>
    </xf>
    <xf numFmtId="0" fontId="14" fillId="0" borderId="51" xfId="12" applyFont="1" applyFill="1" applyBorder="1" applyAlignment="1">
      <alignment horizontal="center" vertical="center" wrapText="1"/>
    </xf>
    <xf numFmtId="0" fontId="14" fillId="0" borderId="10" xfId="12" applyFont="1" applyFill="1" applyBorder="1" applyAlignment="1">
      <alignment horizontal="center" vertical="center" wrapText="1"/>
    </xf>
    <xf numFmtId="0" fontId="14" fillId="0" borderId="23" xfId="12" applyFont="1" applyFill="1" applyBorder="1" applyAlignment="1">
      <alignment horizontal="center" vertical="center" wrapText="1"/>
    </xf>
    <xf numFmtId="0" fontId="14" fillId="0" borderId="53" xfId="12" applyFont="1" applyFill="1" applyBorder="1" applyAlignment="1">
      <alignment horizontal="center" vertical="center" wrapText="1"/>
    </xf>
    <xf numFmtId="0" fontId="14" fillId="0" borderId="37" xfId="12" applyFont="1" applyFill="1" applyBorder="1" applyAlignment="1">
      <alignment horizontal="center" vertical="center" wrapText="1"/>
    </xf>
    <xf numFmtId="0" fontId="14" fillId="0" borderId="30" xfId="12" applyFont="1" applyFill="1" applyBorder="1" applyAlignment="1">
      <alignment horizontal="center" vertical="center" wrapText="1"/>
    </xf>
    <xf numFmtId="0" fontId="14" fillId="0" borderId="38" xfId="12" applyFont="1" applyFill="1" applyBorder="1" applyAlignment="1">
      <alignment horizontal="center" vertical="center" wrapText="1"/>
    </xf>
    <xf numFmtId="0" fontId="14" fillId="0" borderId="55" xfId="12" applyFont="1" applyFill="1" applyBorder="1" applyAlignment="1">
      <alignment horizontal="center" vertical="center"/>
    </xf>
    <xf numFmtId="0" fontId="9" fillId="2" borderId="57" xfId="8" applyFont="1" applyFill="1" applyBorder="1" applyAlignment="1">
      <alignment horizontal="center" vertical="center" wrapText="1"/>
    </xf>
    <xf numFmtId="0" fontId="9" fillId="2" borderId="22" xfId="8" applyFont="1" applyFill="1" applyBorder="1" applyAlignment="1">
      <alignment horizontal="center" vertical="center" wrapText="1"/>
    </xf>
    <xf numFmtId="49" fontId="9" fillId="2" borderId="65" xfId="8" applyNumberFormat="1" applyFont="1" applyFill="1" applyBorder="1" applyAlignment="1">
      <alignment horizontal="center" vertical="center" wrapText="1"/>
    </xf>
    <xf numFmtId="0" fontId="9" fillId="2" borderId="58" xfId="8" applyFont="1" applyFill="1" applyBorder="1" applyAlignment="1">
      <alignment horizontal="center" vertical="center" wrapText="1"/>
    </xf>
    <xf numFmtId="0" fontId="9" fillId="2" borderId="59" xfId="8" applyFont="1" applyFill="1" applyBorder="1" applyAlignment="1">
      <alignment horizontal="center" vertical="center" wrapText="1"/>
    </xf>
    <xf numFmtId="0" fontId="3" fillId="0" borderId="60" xfId="8" applyNumberFormat="1" applyFont="1" applyFill="1" applyBorder="1" applyAlignment="1">
      <alignment horizontal="center" vertical="center" wrapText="1"/>
    </xf>
    <xf numFmtId="0" fontId="9" fillId="2" borderId="60" xfId="8" applyFont="1" applyFill="1" applyBorder="1" applyAlignment="1">
      <alignment horizontal="center" vertical="center" wrapText="1"/>
    </xf>
    <xf numFmtId="49" fontId="9" fillId="2" borderId="48" xfId="8" applyNumberFormat="1" applyFont="1" applyFill="1" applyBorder="1" applyAlignment="1">
      <alignment horizontal="center" vertical="center"/>
    </xf>
    <xf numFmtId="49" fontId="9" fillId="2" borderId="50" xfId="8" applyNumberFormat="1" applyFont="1" applyFill="1" applyBorder="1" applyAlignment="1">
      <alignment horizontal="center" vertical="center"/>
    </xf>
    <xf numFmtId="49" fontId="9" fillId="2" borderId="55" xfId="8" applyNumberFormat="1" applyFont="1" applyFill="1" applyBorder="1" applyAlignment="1">
      <alignment horizontal="center" vertical="center"/>
    </xf>
    <xf numFmtId="49" fontId="9" fillId="2" borderId="61" xfId="8" applyNumberFormat="1" applyFont="1" applyFill="1" applyBorder="1" applyAlignment="1">
      <alignment horizontal="center" vertical="center"/>
    </xf>
    <xf numFmtId="49" fontId="9" fillId="2" borderId="66" xfId="8" applyNumberFormat="1" applyFont="1" applyFill="1" applyBorder="1" applyAlignment="1">
      <alignment horizontal="center" vertical="center"/>
    </xf>
    <xf numFmtId="49" fontId="9" fillId="2" borderId="61" xfId="8" applyNumberFormat="1" applyFont="1" applyFill="1" applyBorder="1" applyAlignment="1">
      <alignment horizontal="center" vertical="center" wrapText="1"/>
    </xf>
    <xf numFmtId="49" fontId="9" fillId="2" borderId="66" xfId="8" applyNumberFormat="1" applyFont="1" applyFill="1" applyBorder="1" applyAlignment="1">
      <alignment horizontal="center" vertical="center" wrapText="1"/>
    </xf>
    <xf numFmtId="49" fontId="9" fillId="2" borderId="34" xfId="8" applyNumberFormat="1" applyFont="1" applyFill="1" applyBorder="1" applyAlignment="1">
      <alignment horizontal="center" vertical="center" wrapText="1"/>
    </xf>
    <xf numFmtId="49" fontId="9" fillId="2" borderId="35" xfId="8" applyNumberFormat="1" applyFont="1" applyFill="1" applyBorder="1" applyAlignment="1">
      <alignment horizontal="center" vertical="center" wrapText="1"/>
    </xf>
    <xf numFmtId="49" fontId="9" fillId="2" borderId="57" xfId="8" applyNumberFormat="1" applyFont="1" applyFill="1" applyBorder="1" applyAlignment="1">
      <alignment horizontal="center" wrapText="1"/>
    </xf>
    <xf numFmtId="0" fontId="3" fillId="0" borderId="22" xfId="8" applyNumberFormat="1" applyFont="1" applyFill="1" applyBorder="1" applyAlignment="1">
      <alignment horizontal="center" wrapText="1"/>
    </xf>
    <xf numFmtId="49" fontId="9" fillId="2" borderId="67" xfId="8" applyNumberFormat="1" applyFont="1" applyFill="1" applyBorder="1" applyAlignment="1">
      <alignment horizontal="center" vertical="center"/>
    </xf>
    <xf numFmtId="0" fontId="9" fillId="2" borderId="67" xfId="8" applyFont="1" applyFill="1" applyBorder="1" applyAlignment="1">
      <alignment horizontal="center" vertical="center" wrapText="1"/>
    </xf>
    <xf numFmtId="0" fontId="9" fillId="2" borderId="66" xfId="8" applyFont="1" applyFill="1" applyBorder="1" applyAlignment="1">
      <alignment horizontal="center" vertical="center" wrapText="1"/>
    </xf>
    <xf numFmtId="49" fontId="9" fillId="2" borderId="0" xfId="8" applyNumberFormat="1" applyFont="1" applyFill="1" applyAlignment="1">
      <alignment horizontal="center" vertical="center" wrapText="1"/>
    </xf>
    <xf numFmtId="49" fontId="9" fillId="2" borderId="0" xfId="8" applyNumberFormat="1" applyFont="1" applyFill="1" applyBorder="1" applyAlignment="1">
      <alignment horizontal="left" wrapText="1"/>
    </xf>
    <xf numFmtId="49" fontId="9" fillId="2" borderId="61" xfId="8" applyNumberFormat="1" applyFont="1" applyFill="1" applyBorder="1" applyAlignment="1">
      <alignment horizontal="center"/>
    </xf>
    <xf numFmtId="49" fontId="9" fillId="2" borderId="67" xfId="8" applyNumberFormat="1" applyFont="1" applyFill="1" applyBorder="1" applyAlignment="1">
      <alignment horizontal="center"/>
    </xf>
    <xf numFmtId="49" fontId="9" fillId="2" borderId="66" xfId="8" applyNumberFormat="1" applyFont="1" applyFill="1" applyBorder="1" applyAlignment="1">
      <alignment horizontal="center"/>
    </xf>
    <xf numFmtId="49" fontId="10" fillId="0" borderId="0" xfId="8" applyNumberFormat="1" applyFont="1" applyFill="1" applyBorder="1" applyAlignment="1">
      <alignment horizontal="left" wrapText="1"/>
    </xf>
    <xf numFmtId="49" fontId="9" fillId="0" borderId="57" xfId="8" applyNumberFormat="1" applyFont="1" applyFill="1" applyBorder="1" applyAlignment="1">
      <alignment horizontal="center" vertical="center"/>
    </xf>
    <xf numFmtId="49" fontId="9" fillId="0" borderId="34" xfId="8" applyNumberFormat="1" applyFont="1" applyFill="1" applyBorder="1" applyAlignment="1">
      <alignment horizontal="center" vertical="center"/>
    </xf>
    <xf numFmtId="49" fontId="9" fillId="0" borderId="61" xfId="8" applyNumberFormat="1" applyFont="1" applyFill="1" applyBorder="1" applyAlignment="1">
      <alignment horizontal="center" vertical="center"/>
    </xf>
    <xf numFmtId="0" fontId="3" fillId="0" borderId="67" xfId="8" applyNumberFormat="1" applyFont="1" applyFill="1" applyBorder="1" applyAlignment="1">
      <alignment horizontal="center" vertical="center"/>
    </xf>
    <xf numFmtId="0" fontId="3" fillId="0" borderId="66" xfId="8" applyNumberFormat="1" applyFont="1" applyFill="1" applyBorder="1" applyAlignment="1">
      <alignment horizontal="center" vertical="center"/>
    </xf>
    <xf numFmtId="0" fontId="3" fillId="0" borderId="59" xfId="8" applyNumberFormat="1" applyFont="1" applyFill="1" applyBorder="1" applyAlignment="1">
      <alignment horizontal="center" vertical="center"/>
    </xf>
    <xf numFmtId="0" fontId="3" fillId="0" borderId="60" xfId="8" applyNumberFormat="1" applyFont="1" applyFill="1" applyBorder="1" applyAlignment="1">
      <alignment horizontal="center" vertical="center"/>
    </xf>
    <xf numFmtId="49" fontId="9" fillId="3" borderId="20" xfId="0" applyNumberFormat="1" applyFont="1" applyFill="1" applyBorder="1" applyAlignment="1">
      <alignment horizontal="left" vertical="top" wrapText="1"/>
    </xf>
    <xf numFmtId="49" fontId="9" fillId="2" borderId="0" xfId="0" applyNumberFormat="1" applyFont="1" applyFill="1" applyBorder="1" applyAlignment="1">
      <alignment horizontal="left" wrapText="1"/>
    </xf>
    <xf numFmtId="49" fontId="9" fillId="2" borderId="0" xfId="0" applyNumberFormat="1" applyFont="1" applyFill="1" applyAlignment="1">
      <alignment horizontal="left" wrapText="1"/>
    </xf>
    <xf numFmtId="0" fontId="10" fillId="2" borderId="0" xfId="0" applyFont="1" applyFill="1" applyAlignment="1">
      <alignment horizontal="left" wrapText="1"/>
    </xf>
    <xf numFmtId="49" fontId="10" fillId="2" borderId="0" xfId="0" applyNumberFormat="1" applyFont="1" applyFill="1" applyAlignment="1">
      <alignment horizontal="left" wrapText="1"/>
    </xf>
    <xf numFmtId="49" fontId="14" fillId="2" borderId="0" xfId="0" applyNumberFormat="1" applyFont="1" applyFill="1" applyAlignment="1">
      <alignment horizontal="left" wrapText="1"/>
    </xf>
    <xf numFmtId="49" fontId="9" fillId="3" borderId="0" xfId="0" applyNumberFormat="1" applyFont="1" applyFill="1" applyAlignment="1">
      <alignment horizontal="left" vertical="top" wrapText="1"/>
    </xf>
    <xf numFmtId="49" fontId="9" fillId="3" borderId="0" xfId="0" applyNumberFormat="1" applyFont="1" applyFill="1" applyAlignment="1">
      <alignment horizontal="left" vertical="top"/>
    </xf>
    <xf numFmtId="49" fontId="9" fillId="2" borderId="69" xfId="0" applyNumberFormat="1" applyFont="1" applyFill="1" applyBorder="1" applyAlignment="1">
      <alignment horizontal="left" vertical="center" wrapText="1"/>
    </xf>
    <xf numFmtId="49" fontId="9" fillId="2" borderId="48" xfId="0" applyNumberFormat="1" applyFont="1" applyFill="1" applyBorder="1" applyAlignment="1">
      <alignment horizontal="left" vertical="center" wrapText="1"/>
    </xf>
    <xf numFmtId="49" fontId="9" fillId="2" borderId="69" xfId="0" applyNumberFormat="1" applyFont="1" applyFill="1" applyBorder="1" applyAlignment="1">
      <alignment horizontal="center" vertical="center" wrapText="1"/>
    </xf>
    <xf numFmtId="49" fontId="9" fillId="2" borderId="69" xfId="0" applyNumberFormat="1" applyFont="1" applyFill="1" applyBorder="1" applyAlignment="1">
      <alignment horizontal="center" vertical="center"/>
    </xf>
    <xf numFmtId="0" fontId="9" fillId="2" borderId="69" xfId="0" applyFont="1" applyFill="1" applyBorder="1" applyAlignment="1">
      <alignment horizontal="center" vertical="center" wrapText="1"/>
    </xf>
    <xf numFmtId="49" fontId="9" fillId="2" borderId="58" xfId="0" applyNumberFormat="1" applyFont="1" applyFill="1" applyBorder="1" applyAlignment="1">
      <alignment horizontal="center" vertical="center" wrapText="1"/>
    </xf>
    <xf numFmtId="49" fontId="9" fillId="2" borderId="60" xfId="0" applyNumberFormat="1" applyFont="1" applyFill="1" applyBorder="1" applyAlignment="1">
      <alignment horizontal="center" vertical="center"/>
    </xf>
    <xf numFmtId="0" fontId="9" fillId="2" borderId="59" xfId="0" applyFont="1" applyFill="1" applyBorder="1" applyAlignment="1">
      <alignment horizontal="center" vertical="center" wrapText="1"/>
    </xf>
    <xf numFmtId="0" fontId="9" fillId="2" borderId="60" xfId="0" applyFont="1" applyFill="1" applyBorder="1" applyAlignment="1">
      <alignment horizontal="center" vertical="center" wrapText="1"/>
    </xf>
    <xf numFmtId="0" fontId="9" fillId="2" borderId="58" xfId="0" applyFont="1" applyFill="1" applyBorder="1" applyAlignment="1">
      <alignment horizontal="center" vertical="center" wrapText="1"/>
    </xf>
    <xf numFmtId="0" fontId="14" fillId="3" borderId="70" xfId="0" applyFont="1" applyFill="1" applyBorder="1" applyAlignment="1">
      <alignment horizontal="left" vertical="center" wrapText="1"/>
    </xf>
    <xf numFmtId="0" fontId="14" fillId="3" borderId="71" xfId="0" applyFont="1" applyFill="1" applyBorder="1" applyAlignment="1">
      <alignment horizontal="left" vertical="center" wrapText="1"/>
    </xf>
    <xf numFmtId="0" fontId="14" fillId="3" borderId="72" xfId="0" applyFont="1" applyFill="1" applyBorder="1" applyAlignment="1">
      <alignment horizontal="left" vertical="center" wrapText="1"/>
    </xf>
    <xf numFmtId="0" fontId="14" fillId="0" borderId="69" xfId="0" applyFont="1" applyFill="1" applyBorder="1" applyAlignment="1">
      <alignment horizontal="center" vertical="center" wrapText="1"/>
    </xf>
    <xf numFmtId="0" fontId="13" fillId="0" borderId="69" xfId="0" applyNumberFormat="1" applyFont="1" applyFill="1" applyBorder="1" applyAlignment="1"/>
    <xf numFmtId="0" fontId="14" fillId="0" borderId="69" xfId="0" applyNumberFormat="1" applyFont="1" applyFill="1" applyBorder="1" applyAlignment="1">
      <alignment horizontal="center"/>
    </xf>
    <xf numFmtId="49" fontId="9" fillId="2" borderId="69" xfId="0" applyNumberFormat="1" applyFont="1" applyFill="1" applyBorder="1" applyAlignment="1">
      <alignment horizontal="left" wrapText="1"/>
    </xf>
    <xf numFmtId="0" fontId="9" fillId="0" borderId="0" xfId="0" applyFont="1" applyFill="1" applyAlignment="1">
      <alignment horizontal="left" vertical="top" wrapText="1"/>
    </xf>
    <xf numFmtId="49" fontId="9" fillId="2" borderId="69" xfId="0" applyNumberFormat="1" applyFont="1" applyFill="1" applyBorder="1" applyAlignment="1">
      <alignment horizontal="left" vertical="center"/>
    </xf>
    <xf numFmtId="0" fontId="9" fillId="2" borderId="69" xfId="0" applyFont="1" applyFill="1" applyBorder="1" applyAlignment="1">
      <alignment horizontal="left" vertical="center" wrapText="1"/>
    </xf>
    <xf numFmtId="49" fontId="14" fillId="0" borderId="30" xfId="8" applyNumberFormat="1" applyFont="1" applyFill="1" applyBorder="1" applyAlignment="1">
      <alignment vertical="center" wrapText="1"/>
    </xf>
    <xf numFmtId="0" fontId="14" fillId="0" borderId="69" xfId="32" applyFont="1" applyFill="1" applyBorder="1" applyAlignment="1">
      <alignment vertical="center" wrapText="1"/>
    </xf>
    <xf numFmtId="0" fontId="14" fillId="0" borderId="69" xfId="32" applyFont="1" applyFill="1" applyBorder="1" applyAlignment="1">
      <alignment vertical="center"/>
    </xf>
    <xf numFmtId="0" fontId="14" fillId="0" borderId="69" xfId="8" applyFont="1" applyFill="1" applyBorder="1" applyAlignment="1">
      <alignment vertical="center" wrapText="1"/>
    </xf>
    <xf numFmtId="168" fontId="14" fillId="0" borderId="70" xfId="8" applyNumberFormat="1" applyFont="1" applyFill="1" applyBorder="1" applyAlignment="1">
      <alignment vertical="center"/>
    </xf>
    <xf numFmtId="168" fontId="14" fillId="0" borderId="71" xfId="8" applyNumberFormat="1" applyFont="1" applyFill="1" applyBorder="1" applyAlignment="1">
      <alignment vertical="center"/>
    </xf>
    <xf numFmtId="0" fontId="13" fillId="0" borderId="0" xfId="32" applyFont="1" applyFill="1" applyBorder="1" applyAlignment="1">
      <alignment vertical="center" wrapText="1"/>
    </xf>
    <xf numFmtId="0" fontId="13" fillId="0" borderId="0" xfId="8" applyFont="1" applyFill="1" applyAlignment="1">
      <alignment vertical="center" wrapText="1"/>
    </xf>
    <xf numFmtId="0" fontId="13" fillId="0" borderId="0" xfId="8" applyFont="1" applyFill="1" applyAlignment="1">
      <alignment vertical="center"/>
    </xf>
    <xf numFmtId="0" fontId="20" fillId="0" borderId="0" xfId="0" applyNumberFormat="1" applyFont="1" applyFill="1" applyBorder="1" applyAlignment="1">
      <alignment horizontal="left" wrapText="1"/>
    </xf>
    <xf numFmtId="49" fontId="20" fillId="0" borderId="69" xfId="0" applyNumberFormat="1" applyFont="1" applyFill="1" applyBorder="1" applyAlignment="1">
      <alignment horizontal="left" vertical="center" wrapText="1"/>
    </xf>
    <xf numFmtId="49" fontId="20" fillId="0" borderId="69" xfId="0" applyNumberFormat="1" applyFont="1" applyFill="1" applyBorder="1" applyAlignment="1">
      <alignment horizontal="left" vertical="center"/>
    </xf>
    <xf numFmtId="49" fontId="20" fillId="0" borderId="69" xfId="0" applyNumberFormat="1" applyFont="1" applyFill="1" applyBorder="1" applyAlignment="1">
      <alignment horizontal="center" vertical="center" wrapText="1"/>
    </xf>
    <xf numFmtId="49" fontId="20" fillId="0" borderId="69" xfId="0" applyNumberFormat="1" applyFont="1" applyFill="1" applyBorder="1" applyAlignment="1">
      <alignment horizontal="center" vertical="center"/>
    </xf>
    <xf numFmtId="0" fontId="12" fillId="0" borderId="0" xfId="0" applyFont="1" applyFill="1" applyBorder="1" applyAlignment="1">
      <alignment horizontal="left" wrapText="1"/>
    </xf>
    <xf numFmtId="49" fontId="9" fillId="0" borderId="70" xfId="0" applyNumberFormat="1" applyFont="1" applyFill="1" applyBorder="1" applyAlignment="1">
      <alignment horizontal="left" vertical="top" wrapText="1"/>
    </xf>
    <xf numFmtId="49" fontId="9" fillId="0" borderId="71" xfId="0" applyNumberFormat="1" applyFont="1" applyFill="1" applyBorder="1" applyAlignment="1">
      <alignment horizontal="left" vertical="top" wrapText="1"/>
    </xf>
    <xf numFmtId="49" fontId="9" fillId="0" borderId="72" xfId="0" applyNumberFormat="1" applyFont="1" applyFill="1" applyBorder="1" applyAlignment="1">
      <alignment horizontal="left" vertical="top" wrapText="1"/>
    </xf>
    <xf numFmtId="49" fontId="9" fillId="0" borderId="73" xfId="0" applyNumberFormat="1" applyFont="1" applyFill="1" applyBorder="1" applyAlignment="1">
      <alignment horizontal="center" vertical="center"/>
    </xf>
    <xf numFmtId="49" fontId="9" fillId="0" borderId="74" xfId="0" applyNumberFormat="1" applyFont="1" applyFill="1" applyBorder="1" applyAlignment="1">
      <alignment horizontal="center" vertical="center"/>
    </xf>
    <xf numFmtId="49" fontId="9" fillId="0" borderId="75" xfId="0" applyNumberFormat="1" applyFont="1" applyFill="1" applyBorder="1" applyAlignment="1">
      <alignment horizontal="center" vertical="center"/>
    </xf>
    <xf numFmtId="49" fontId="9" fillId="0" borderId="76" xfId="0" applyNumberFormat="1" applyFont="1" applyFill="1" applyBorder="1" applyAlignment="1">
      <alignment horizontal="center" vertical="center"/>
    </xf>
    <xf numFmtId="49" fontId="9" fillId="0" borderId="37" xfId="0" applyNumberFormat="1" applyFont="1" applyFill="1" applyBorder="1" applyAlignment="1">
      <alignment horizontal="center"/>
    </xf>
    <xf numFmtId="49" fontId="9" fillId="0" borderId="30" xfId="0" applyNumberFormat="1" applyFont="1" applyFill="1" applyBorder="1" applyAlignment="1">
      <alignment horizontal="center"/>
    </xf>
    <xf numFmtId="49" fontId="9" fillId="0" borderId="38" xfId="0" applyNumberFormat="1" applyFont="1" applyFill="1" applyBorder="1" applyAlignment="1">
      <alignment horizontal="center"/>
    </xf>
    <xf numFmtId="197" fontId="11" fillId="0" borderId="48" xfId="33" applyNumberFormat="1" applyFont="1" applyFill="1" applyBorder="1" applyAlignment="1">
      <alignment horizontal="center"/>
    </xf>
    <xf numFmtId="197" fontId="16" fillId="0" borderId="51" xfId="33" applyNumberFormat="1" applyFont="1" applyFill="1" applyBorder="1" applyAlignment="1">
      <alignment horizontal="center"/>
    </xf>
    <xf numFmtId="197" fontId="16" fillId="0" borderId="10" xfId="33" applyNumberFormat="1" applyFont="1" applyFill="1" applyBorder="1" applyAlignment="1">
      <alignment horizontal="center"/>
    </xf>
    <xf numFmtId="197" fontId="16" fillId="0" borderId="23" xfId="33" applyNumberFormat="1" applyFont="1" applyFill="1" applyBorder="1" applyAlignment="1">
      <alignment horizontal="center"/>
    </xf>
    <xf numFmtId="0" fontId="10" fillId="2" borderId="0" xfId="8" applyFont="1" applyFill="1" applyBorder="1" applyAlignment="1">
      <alignment horizontal="left" vertical="top" wrapText="1"/>
    </xf>
    <xf numFmtId="0" fontId="10" fillId="2" borderId="0" xfId="8" applyFont="1" applyFill="1" applyBorder="1" applyAlignment="1">
      <alignment horizontal="left" wrapText="1"/>
    </xf>
    <xf numFmtId="0" fontId="9" fillId="2" borderId="0" xfId="8" applyFont="1" applyFill="1" applyBorder="1" applyAlignment="1">
      <alignment horizontal="left" wrapText="1"/>
    </xf>
    <xf numFmtId="0" fontId="3" fillId="0" borderId="0" xfId="8" applyNumberFormat="1" applyFont="1" applyFill="1" applyBorder="1" applyAlignment="1">
      <alignment horizontal="left"/>
    </xf>
    <xf numFmtId="0" fontId="44" fillId="0" borderId="43" xfId="20" applyNumberFormat="1" applyFont="1" applyFill="1" applyBorder="1" applyAlignment="1">
      <alignment horizontal="left"/>
    </xf>
    <xf numFmtId="0" fontId="44" fillId="0" borderId="0" xfId="20" applyNumberFormat="1" applyFont="1" applyFill="1" applyBorder="1" applyAlignment="1">
      <alignment horizontal="left"/>
    </xf>
    <xf numFmtId="0" fontId="16" fillId="0" borderId="44" xfId="20" applyNumberFormat="1" applyFont="1" applyFill="1" applyBorder="1" applyAlignment="1">
      <alignment horizontal="left" vertical="top"/>
    </xf>
    <xf numFmtId="0" fontId="41" fillId="3" borderId="4" xfId="20" applyNumberFormat="1" applyFont="1" applyFill="1" applyBorder="1" applyAlignment="1">
      <alignment horizontal="center" vertical="center" wrapText="1"/>
    </xf>
    <xf numFmtId="0" fontId="41" fillId="3" borderId="4" xfId="20" applyNumberFormat="1" applyFont="1" applyFill="1" applyBorder="1" applyAlignment="1">
      <alignment horizontal="center" vertical="center"/>
    </xf>
    <xf numFmtId="0" fontId="16" fillId="3" borderId="4" xfId="20" applyNumberFormat="1" applyFont="1" applyFill="1" applyBorder="1" applyAlignment="1">
      <alignment horizontal="center" vertical="center"/>
    </xf>
    <xf numFmtId="0" fontId="41" fillId="3" borderId="4" xfId="20" applyNumberFormat="1" applyFont="1" applyFill="1" applyBorder="1" applyAlignment="1">
      <alignment horizontal="left" vertical="center" wrapText="1"/>
    </xf>
    <xf numFmtId="173" fontId="31" fillId="0" borderId="6" xfId="20" applyFont="1" applyBorder="1" applyAlignment="1">
      <alignment horizontal="left"/>
    </xf>
    <xf numFmtId="173" fontId="31" fillId="0" borderId="0" xfId="20" applyFont="1" applyAlignment="1">
      <alignment horizontal="left" vertical="top"/>
    </xf>
    <xf numFmtId="0" fontId="16" fillId="3" borderId="0" xfId="20" applyNumberFormat="1" applyFont="1" applyFill="1" applyBorder="1" applyAlignment="1">
      <alignment horizontal="left" vertical="top"/>
    </xf>
    <xf numFmtId="49" fontId="9" fillId="2" borderId="12" xfId="21" applyNumberFormat="1" applyFont="1" applyFill="1" applyBorder="1" applyAlignment="1">
      <alignment horizontal="center" vertical="center" wrapText="1"/>
    </xf>
    <xf numFmtId="49" fontId="9" fillId="2" borderId="22" xfId="21" applyNumberFormat="1" applyFont="1" applyFill="1" applyBorder="1" applyAlignment="1">
      <alignment horizontal="center" vertical="center"/>
    </xf>
    <xf numFmtId="0" fontId="41" fillId="8" borderId="2" xfId="20" applyNumberFormat="1" applyFont="1" applyFill="1" applyBorder="1" applyAlignment="1">
      <alignment horizontal="center" vertical="top"/>
    </xf>
    <xf numFmtId="0" fontId="41" fillId="8" borderId="5" xfId="20" applyNumberFormat="1" applyFont="1" applyFill="1" applyBorder="1" applyAlignment="1">
      <alignment horizontal="center" vertical="top"/>
    </xf>
    <xf numFmtId="0" fontId="41" fillId="8" borderId="3" xfId="20" applyNumberFormat="1" applyFont="1" applyFill="1" applyBorder="1" applyAlignment="1">
      <alignment horizontal="center" vertical="top"/>
    </xf>
    <xf numFmtId="0" fontId="53" fillId="0" borderId="30" xfId="20" applyNumberFormat="1" applyFont="1" applyBorder="1" applyAlignment="1">
      <alignment horizontal="center"/>
    </xf>
    <xf numFmtId="0" fontId="45" fillId="10" borderId="39" xfId="25" applyFont="1" applyFill="1" applyBorder="1" applyAlignment="1">
      <alignment horizontal="center" vertical="center" wrapText="1"/>
    </xf>
    <xf numFmtId="0" fontId="45" fillId="10" borderId="23" xfId="25" applyFont="1" applyFill="1" applyBorder="1" applyAlignment="1">
      <alignment horizontal="center" vertical="center" wrapText="1"/>
    </xf>
    <xf numFmtId="173" fontId="45" fillId="10" borderId="4" xfId="20" applyFont="1" applyFill="1" applyBorder="1" applyAlignment="1">
      <alignment horizontal="center" vertical="center" wrapText="1"/>
    </xf>
    <xf numFmtId="0" fontId="41" fillId="10" borderId="4" xfId="20" applyNumberFormat="1" applyFont="1" applyFill="1" applyBorder="1" applyAlignment="1">
      <alignment horizontal="center" vertical="center" wrapText="1"/>
    </xf>
    <xf numFmtId="0" fontId="45" fillId="10" borderId="2" xfId="25" applyFont="1" applyFill="1" applyBorder="1" applyAlignment="1">
      <alignment horizontal="center" vertical="center"/>
    </xf>
    <xf numFmtId="0" fontId="45" fillId="10" borderId="3" xfId="25" applyFont="1" applyFill="1" applyBorder="1" applyAlignment="1">
      <alignment horizontal="center" vertical="center"/>
    </xf>
    <xf numFmtId="0" fontId="41" fillId="10" borderId="39" xfId="20" applyNumberFormat="1" applyFont="1" applyFill="1" applyBorder="1" applyAlignment="1">
      <alignment horizontal="center" vertical="center" wrapText="1"/>
    </xf>
    <xf numFmtId="0" fontId="41" fillId="10" borderId="23" xfId="20" applyNumberFormat="1" applyFont="1" applyFill="1" applyBorder="1" applyAlignment="1">
      <alignment horizontal="center" vertical="center" wrapText="1"/>
    </xf>
    <xf numFmtId="0" fontId="45" fillId="10" borderId="10" xfId="25" applyFont="1" applyFill="1" applyBorder="1" applyAlignment="1">
      <alignment horizontal="center" vertical="center" wrapText="1"/>
    </xf>
    <xf numFmtId="173" fontId="45" fillId="10" borderId="2" xfId="20" applyFont="1" applyFill="1" applyBorder="1" applyAlignment="1">
      <alignment horizontal="center" vertical="center" wrapText="1"/>
    </xf>
    <xf numFmtId="173" fontId="45" fillId="10" borderId="5" xfId="20" applyFont="1" applyFill="1" applyBorder="1" applyAlignment="1">
      <alignment horizontal="center" vertical="center" wrapText="1"/>
    </xf>
    <xf numFmtId="173" fontId="45" fillId="10" borderId="3" xfId="20" applyFont="1" applyFill="1" applyBorder="1" applyAlignment="1">
      <alignment horizontal="center" vertical="center" wrapText="1"/>
    </xf>
    <xf numFmtId="0" fontId="48" fillId="3" borderId="44" xfId="20" applyNumberFormat="1" applyFont="1" applyFill="1" applyBorder="1" applyAlignment="1">
      <alignment horizontal="left" wrapText="1"/>
    </xf>
    <xf numFmtId="0" fontId="41" fillId="0" borderId="2" xfId="20" applyNumberFormat="1" applyFont="1" applyBorder="1" applyAlignment="1">
      <alignment horizontal="center"/>
    </xf>
    <xf numFmtId="0" fontId="41" fillId="0" borderId="5" xfId="20" applyNumberFormat="1" applyFont="1" applyBorder="1" applyAlignment="1">
      <alignment horizontal="center"/>
    </xf>
    <xf numFmtId="0" fontId="41" fillId="0" borderId="3" xfId="20" applyNumberFormat="1" applyFont="1" applyBorder="1" applyAlignment="1">
      <alignment horizontal="center"/>
    </xf>
    <xf numFmtId="0" fontId="49" fillId="3" borderId="4" xfId="20" applyNumberFormat="1" applyFont="1" applyFill="1" applyBorder="1" applyAlignment="1">
      <alignment horizontal="center" vertical="center"/>
    </xf>
    <xf numFmtId="49" fontId="9" fillId="2" borderId="17" xfId="21" applyNumberFormat="1" applyFont="1" applyFill="1" applyBorder="1" applyAlignment="1">
      <alignment horizontal="center" vertical="center" wrapText="1"/>
    </xf>
    <xf numFmtId="0" fontId="41" fillId="10" borderId="10" xfId="20" applyNumberFormat="1" applyFont="1" applyFill="1" applyBorder="1" applyAlignment="1">
      <alignment horizontal="center" vertical="center" wrapText="1"/>
    </xf>
    <xf numFmtId="0" fontId="41" fillId="10" borderId="37" xfId="20" applyNumberFormat="1" applyFont="1" applyFill="1" applyBorder="1" applyAlignment="1">
      <alignment horizontal="center" vertical="center" wrapText="1"/>
    </xf>
    <xf numFmtId="0" fontId="41" fillId="10" borderId="38" xfId="20" applyNumberFormat="1" applyFont="1" applyFill="1" applyBorder="1" applyAlignment="1">
      <alignment horizontal="center" vertical="center" wrapText="1"/>
    </xf>
    <xf numFmtId="0" fontId="45" fillId="10" borderId="2" xfId="25" applyFont="1" applyFill="1" applyBorder="1" applyAlignment="1">
      <alignment horizontal="center" vertical="center" wrapText="1"/>
    </xf>
    <xf numFmtId="0" fontId="45" fillId="10" borderId="3" xfId="25" applyFont="1" applyFill="1" applyBorder="1" applyAlignment="1">
      <alignment horizontal="center" vertical="center" wrapText="1"/>
    </xf>
    <xf numFmtId="0" fontId="49" fillId="0" borderId="30" xfId="20" applyNumberFormat="1" applyFont="1" applyFill="1" applyBorder="1" applyAlignment="1">
      <alignment horizontal="left" vertical="top"/>
    </xf>
    <xf numFmtId="0" fontId="53" fillId="10" borderId="5" xfId="20" applyNumberFormat="1" applyFont="1" applyFill="1" applyBorder="1" applyAlignment="1">
      <alignment horizontal="center"/>
    </xf>
    <xf numFmtId="0" fontId="53" fillId="10" borderId="3" xfId="20" applyNumberFormat="1" applyFont="1" applyFill="1" applyBorder="1" applyAlignment="1">
      <alignment horizontal="center"/>
    </xf>
    <xf numFmtId="0" fontId="53" fillId="10" borderId="2" xfId="20" applyNumberFormat="1" applyFont="1" applyFill="1" applyBorder="1" applyAlignment="1">
      <alignment horizontal="center"/>
    </xf>
    <xf numFmtId="0" fontId="54" fillId="10" borderId="2" xfId="25" applyFont="1" applyFill="1" applyBorder="1" applyAlignment="1">
      <alignment horizontal="center" vertical="center" wrapText="1"/>
    </xf>
    <xf numFmtId="0" fontId="54" fillId="10" borderId="3" xfId="25" applyFont="1" applyFill="1" applyBorder="1" applyAlignment="1">
      <alignment horizontal="center" vertical="center" wrapText="1"/>
    </xf>
    <xf numFmtId="0" fontId="45" fillId="10" borderId="4" xfId="25" applyFont="1" applyFill="1" applyBorder="1" applyAlignment="1">
      <alignment horizontal="center" vertical="center" wrapText="1"/>
    </xf>
    <xf numFmtId="0" fontId="53" fillId="0" borderId="4" xfId="20" applyNumberFormat="1" applyFont="1" applyBorder="1" applyAlignment="1">
      <alignment horizontal="center"/>
    </xf>
    <xf numFmtId="0" fontId="45" fillId="10" borderId="4" xfId="25" applyFont="1" applyFill="1" applyBorder="1" applyAlignment="1">
      <alignment horizontal="center" vertical="center"/>
    </xf>
    <xf numFmtId="0" fontId="16" fillId="3" borderId="4" xfId="20" applyNumberFormat="1" applyFont="1" applyFill="1" applyBorder="1" applyAlignment="1">
      <alignment horizontal="left" vertical="center"/>
    </xf>
    <xf numFmtId="0" fontId="49" fillId="3" borderId="5" xfId="20" applyNumberFormat="1" applyFont="1" applyFill="1" applyBorder="1" applyAlignment="1">
      <alignment horizontal="center" vertical="center"/>
    </xf>
    <xf numFmtId="3" fontId="45" fillId="3" borderId="39" xfId="24" applyNumberFormat="1" applyFont="1" applyFill="1" applyBorder="1" applyAlignment="1">
      <alignment horizontal="center" vertical="center" wrapText="1"/>
    </xf>
    <xf numFmtId="3" fontId="45" fillId="3" borderId="23" xfId="24" applyNumberFormat="1" applyFont="1" applyFill="1" applyBorder="1" applyAlignment="1">
      <alignment horizontal="center" vertical="center" wrapText="1"/>
    </xf>
    <xf numFmtId="0" fontId="41" fillId="10" borderId="2" xfId="20" applyNumberFormat="1" applyFont="1" applyFill="1" applyBorder="1" applyAlignment="1">
      <alignment horizontal="center" vertical="center" wrapText="1"/>
    </xf>
    <xf numFmtId="0" fontId="41" fillId="10" borderId="3" xfId="20" applyNumberFormat="1" applyFont="1" applyFill="1" applyBorder="1" applyAlignment="1">
      <alignment horizontal="center" vertical="center" wrapText="1"/>
    </xf>
    <xf numFmtId="0" fontId="60" fillId="10" borderId="39" xfId="25" applyFont="1" applyFill="1" applyBorder="1" applyAlignment="1">
      <alignment horizontal="center" vertical="center" wrapText="1"/>
    </xf>
    <xf numFmtId="0" fontId="60" fillId="10" borderId="23" xfId="25" applyFont="1" applyFill="1" applyBorder="1" applyAlignment="1">
      <alignment horizontal="center" vertical="center" wrapText="1"/>
    </xf>
    <xf numFmtId="0" fontId="64" fillId="0" borderId="4" xfId="20" applyNumberFormat="1" applyFont="1" applyBorder="1" applyAlignment="1">
      <alignment horizontal="center"/>
    </xf>
    <xf numFmtId="0" fontId="60" fillId="10" borderId="10" xfId="25" applyFont="1" applyFill="1" applyBorder="1" applyAlignment="1">
      <alignment horizontal="center" vertical="center" wrapText="1"/>
    </xf>
    <xf numFmtId="173" fontId="60" fillId="10" borderId="2" xfId="20" applyFont="1" applyFill="1" applyBorder="1" applyAlignment="1">
      <alignment horizontal="center" vertical="center" wrapText="1"/>
    </xf>
    <xf numFmtId="173" fontId="60" fillId="10" borderId="5" xfId="20" applyFont="1" applyFill="1" applyBorder="1" applyAlignment="1">
      <alignment horizontal="center" vertical="center" wrapText="1"/>
    </xf>
    <xf numFmtId="173" fontId="60" fillId="10" borderId="3" xfId="20" applyFont="1" applyFill="1" applyBorder="1" applyAlignment="1">
      <alignment horizontal="center" vertical="center" wrapText="1"/>
    </xf>
    <xf numFmtId="0" fontId="60" fillId="10" borderId="2" xfId="25" applyFont="1" applyFill="1" applyBorder="1" applyAlignment="1">
      <alignment horizontal="center" vertical="center"/>
    </xf>
    <xf numFmtId="0" fontId="60" fillId="10" borderId="3" xfId="25" applyFont="1" applyFill="1" applyBorder="1" applyAlignment="1">
      <alignment horizontal="center" vertical="center"/>
    </xf>
    <xf numFmtId="0" fontId="53" fillId="10" borderId="39" xfId="20" applyNumberFormat="1" applyFont="1" applyFill="1" applyBorder="1" applyAlignment="1">
      <alignment horizontal="center" vertical="center" wrapText="1"/>
    </xf>
    <xf numFmtId="0" fontId="53" fillId="10" borderId="23" xfId="20" applyNumberFormat="1" applyFont="1" applyFill="1" applyBorder="1" applyAlignment="1">
      <alignment horizontal="center" vertical="center" wrapText="1"/>
    </xf>
    <xf numFmtId="0" fontId="57" fillId="3" borderId="5" xfId="20" applyNumberFormat="1" applyFont="1" applyFill="1" applyBorder="1" applyAlignment="1">
      <alignment horizontal="center" vertical="center"/>
    </xf>
    <xf numFmtId="0" fontId="53" fillId="10" borderId="4" xfId="20" applyNumberFormat="1" applyFont="1" applyFill="1" applyBorder="1" applyAlignment="1">
      <alignment horizontal="center" vertical="center" wrapText="1"/>
    </xf>
    <xf numFmtId="0" fontId="53" fillId="10" borderId="2" xfId="20" applyNumberFormat="1" applyFont="1" applyFill="1" applyBorder="1" applyAlignment="1">
      <alignment horizontal="center" vertical="center" wrapText="1"/>
    </xf>
    <xf numFmtId="0" fontId="53" fillId="10" borderId="3" xfId="20" applyNumberFormat="1" applyFont="1" applyFill="1" applyBorder="1" applyAlignment="1">
      <alignment horizontal="center" vertical="center" wrapText="1"/>
    </xf>
    <xf numFmtId="168" fontId="7" fillId="0" borderId="49" xfId="0" applyNumberFormat="1" applyFont="1" applyFill="1" applyBorder="1" applyAlignment="1">
      <alignment horizontal="left" vertical="top" wrapText="1"/>
    </xf>
    <xf numFmtId="168" fontId="7" fillId="0" borderId="50" xfId="0" applyNumberFormat="1" applyFont="1" applyFill="1" applyBorder="1" applyAlignment="1">
      <alignment horizontal="left" vertical="top" wrapText="1"/>
    </xf>
    <xf numFmtId="168" fontId="7" fillId="0" borderId="10" xfId="0" applyNumberFormat="1" applyFont="1" applyFill="1" applyBorder="1" applyAlignment="1">
      <alignment horizontal="left" vertical="center" wrapText="1"/>
    </xf>
    <xf numFmtId="168" fontId="7" fillId="0" borderId="48" xfId="0" applyNumberFormat="1" applyFont="1" applyFill="1" applyBorder="1" applyAlignment="1">
      <alignment horizontal="left" vertical="center" wrapText="1"/>
    </xf>
    <xf numFmtId="168" fontId="7" fillId="0" borderId="49" xfId="0" applyNumberFormat="1" applyFont="1" applyFill="1" applyBorder="1" applyAlignment="1">
      <alignment horizontal="left" vertical="top"/>
    </xf>
    <xf numFmtId="168" fontId="7" fillId="0" borderId="50" xfId="0" applyNumberFormat="1" applyFont="1" applyFill="1" applyBorder="1" applyAlignment="1">
      <alignment horizontal="left" vertical="top"/>
    </xf>
    <xf numFmtId="173" fontId="53" fillId="0" borderId="37" xfId="20" applyFont="1" applyFill="1" applyBorder="1" applyAlignment="1">
      <alignment horizontal="left" vertical="top"/>
    </xf>
    <xf numFmtId="173" fontId="53" fillId="0" borderId="30" xfId="20" applyFont="1" applyFill="1" applyBorder="1" applyAlignment="1">
      <alignment horizontal="left" vertical="top"/>
    </xf>
    <xf numFmtId="173" fontId="53" fillId="0" borderId="49" xfId="20" applyFont="1" applyFill="1" applyBorder="1" applyAlignment="1">
      <alignment horizontal="center"/>
    </xf>
    <xf numFmtId="173" fontId="53" fillId="0" borderId="50" xfId="20" applyFont="1" applyFill="1" applyBorder="1" applyAlignment="1">
      <alignment horizontal="center"/>
    </xf>
    <xf numFmtId="168" fontId="7" fillId="0" borderId="78" xfId="0" applyNumberFormat="1" applyFont="1" applyFill="1" applyBorder="1" applyAlignment="1">
      <alignment horizontal="left" vertical="top"/>
    </xf>
    <xf numFmtId="168" fontId="7" fillId="0" borderId="79" xfId="0" applyNumberFormat="1" applyFont="1" applyFill="1" applyBorder="1" applyAlignment="1">
      <alignment horizontal="left" vertical="top"/>
    </xf>
    <xf numFmtId="168" fontId="7" fillId="0" borderId="80" xfId="0" applyNumberFormat="1" applyFont="1" applyFill="1" applyBorder="1" applyAlignment="1">
      <alignment horizontal="left" vertical="top"/>
    </xf>
    <xf numFmtId="197" fontId="30" fillId="0" borderId="68" xfId="20" applyNumberFormat="1" applyFont="1" applyFill="1" applyBorder="1" applyAlignment="1">
      <alignment horizontal="center" vertical="center" wrapText="1"/>
    </xf>
    <xf numFmtId="197" fontId="30" fillId="0" borderId="10" xfId="20" applyNumberFormat="1" applyFont="1" applyFill="1" applyBorder="1" applyAlignment="1">
      <alignment horizontal="center" vertical="center" wrapText="1"/>
    </xf>
    <xf numFmtId="197" fontId="30" fillId="0" borderId="23" xfId="20" applyNumberFormat="1" applyFont="1" applyFill="1" applyBorder="1" applyAlignment="1">
      <alignment horizontal="center" vertical="center" wrapText="1"/>
    </xf>
    <xf numFmtId="173" fontId="30" fillId="0" borderId="68" xfId="20" applyFont="1" applyFill="1" applyBorder="1" applyAlignment="1">
      <alignment horizontal="center" vertical="center" wrapText="1"/>
    </xf>
    <xf numFmtId="173" fontId="30" fillId="0" borderId="10" xfId="20" applyFont="1" applyFill="1" applyBorder="1" applyAlignment="1">
      <alignment horizontal="center" vertical="center" wrapText="1"/>
    </xf>
    <xf numFmtId="173" fontId="30" fillId="0" borderId="23" xfId="20" applyFont="1" applyFill="1" applyBorder="1" applyAlignment="1">
      <alignment horizontal="center" vertical="center" wrapText="1"/>
    </xf>
    <xf numFmtId="0" fontId="41" fillId="10" borderId="48" xfId="20" applyNumberFormat="1" applyFont="1" applyFill="1" applyBorder="1" applyAlignment="1">
      <alignment horizontal="center" vertical="center" wrapText="1"/>
    </xf>
    <xf numFmtId="0" fontId="67" fillId="10" borderId="68" xfId="20" applyNumberFormat="1" applyFont="1" applyFill="1" applyBorder="1" applyAlignment="1">
      <alignment horizontal="center" vertical="center" wrapText="1"/>
    </xf>
    <xf numFmtId="0" fontId="67" fillId="10" borderId="23" xfId="20" applyNumberFormat="1" applyFont="1" applyFill="1" applyBorder="1" applyAlignment="1">
      <alignment horizontal="center" vertical="center" wrapText="1"/>
    </xf>
    <xf numFmtId="0" fontId="41" fillId="10" borderId="49" xfId="20" applyNumberFormat="1" applyFont="1" applyFill="1" applyBorder="1" applyAlignment="1">
      <alignment horizontal="center" vertical="center" wrapText="1"/>
    </xf>
    <xf numFmtId="0" fontId="41" fillId="10" borderId="50" xfId="20" applyNumberFormat="1" applyFont="1" applyFill="1" applyBorder="1" applyAlignment="1">
      <alignment horizontal="center" vertical="center" wrapText="1"/>
    </xf>
    <xf numFmtId="0" fontId="41" fillId="10" borderId="55" xfId="20" applyNumberFormat="1" applyFont="1" applyFill="1" applyBorder="1" applyAlignment="1">
      <alignment horizontal="center" vertical="center" wrapText="1"/>
    </xf>
    <xf numFmtId="0" fontId="41" fillId="10" borderId="68" xfId="20" applyNumberFormat="1" applyFont="1" applyFill="1" applyBorder="1" applyAlignment="1">
      <alignment horizontal="center" vertical="center" wrapText="1"/>
    </xf>
    <xf numFmtId="173" fontId="81" fillId="0" borderId="10" xfId="20" applyFont="1" applyFill="1" applyBorder="1" applyAlignment="1">
      <alignment horizontal="center" vertical="center" wrapText="1"/>
    </xf>
    <xf numFmtId="173" fontId="81" fillId="0" borderId="23" xfId="20" applyFont="1" applyFill="1" applyBorder="1" applyAlignment="1">
      <alignment horizontal="center" vertical="center" wrapText="1"/>
    </xf>
    <xf numFmtId="197" fontId="81" fillId="0" borderId="68" xfId="20" applyNumberFormat="1" applyFont="1" applyFill="1" applyBorder="1" applyAlignment="1">
      <alignment horizontal="center" vertical="center" wrapText="1"/>
    </xf>
    <xf numFmtId="197" fontId="81" fillId="0" borderId="23" xfId="20" applyNumberFormat="1" applyFont="1" applyFill="1" applyBorder="1" applyAlignment="1">
      <alignment horizontal="center" vertical="center" wrapText="1"/>
    </xf>
    <xf numFmtId="197" fontId="81" fillId="0" borderId="10" xfId="20" applyNumberFormat="1" applyFont="1" applyFill="1" applyBorder="1" applyAlignment="1">
      <alignment horizontal="center" vertical="center" wrapText="1"/>
    </xf>
    <xf numFmtId="173" fontId="81" fillId="0" borderId="68" xfId="20" applyFont="1" applyFill="1" applyBorder="1" applyAlignment="1">
      <alignment horizontal="center" vertical="center" wrapText="1"/>
    </xf>
    <xf numFmtId="173" fontId="44" fillId="0" borderId="44" xfId="20" applyFont="1" applyFill="1" applyBorder="1" applyAlignment="1">
      <alignment horizontal="left" vertical="center"/>
    </xf>
    <xf numFmtId="173" fontId="56" fillId="3" borderId="68" xfId="20" applyFont="1" applyFill="1" applyBorder="1" applyAlignment="1">
      <alignment horizontal="center" vertical="center" wrapText="1"/>
    </xf>
    <xf numFmtId="173" fontId="56" fillId="3" borderId="10" xfId="20" applyFont="1" applyFill="1" applyBorder="1" applyAlignment="1">
      <alignment horizontal="center" vertical="center"/>
    </xf>
    <xf numFmtId="173" fontId="56" fillId="3" borderId="23" xfId="20" applyFont="1" applyFill="1" applyBorder="1" applyAlignment="1">
      <alignment horizontal="center" vertical="center"/>
    </xf>
    <xf numFmtId="173" fontId="56" fillId="3" borderId="10" xfId="20" applyFont="1" applyFill="1" applyBorder="1" applyAlignment="1">
      <alignment horizontal="center" vertical="center" wrapText="1"/>
    </xf>
    <xf numFmtId="173" fontId="56" fillId="3" borderId="23" xfId="20" applyFont="1" applyFill="1" applyBorder="1" applyAlignment="1">
      <alignment horizontal="center" vertical="center" wrapText="1"/>
    </xf>
    <xf numFmtId="0" fontId="16" fillId="3" borderId="44" xfId="0" applyNumberFormat="1" applyFont="1" applyFill="1" applyBorder="1" applyAlignment="1">
      <alignment horizontal="left" vertical="top"/>
    </xf>
    <xf numFmtId="0" fontId="85" fillId="10" borderId="48" xfId="20" applyNumberFormat="1" applyFont="1" applyFill="1" applyBorder="1" applyAlignment="1">
      <alignment horizontal="center" vertical="center" wrapText="1"/>
    </xf>
    <xf numFmtId="43" fontId="20" fillId="0" borderId="2" xfId="1" applyFont="1" applyFill="1" applyBorder="1" applyAlignment="1">
      <alignment horizontal="left" vertical="top" wrapText="1"/>
    </xf>
    <xf numFmtId="43" fontId="20" fillId="0" borderId="5" xfId="1" applyFont="1" applyFill="1" applyBorder="1" applyAlignment="1">
      <alignment horizontal="left" vertical="top" wrapText="1"/>
    </xf>
    <xf numFmtId="43" fontId="20" fillId="0" borderId="3" xfId="1" applyFont="1" applyFill="1" applyBorder="1" applyAlignment="1">
      <alignment horizontal="left" vertical="top" wrapText="1"/>
    </xf>
    <xf numFmtId="164" fontId="3" fillId="0" borderId="0" xfId="0" applyNumberFormat="1" applyFont="1" applyFill="1" applyBorder="1" applyAlignment="1">
      <alignment vertical="center" wrapText="1"/>
    </xf>
    <xf numFmtId="3" fontId="9" fillId="3" borderId="69" xfId="0" applyNumberFormat="1" applyFont="1" applyFill="1" applyBorder="1" applyAlignment="1">
      <alignment horizontal="center" vertical="top"/>
    </xf>
    <xf numFmtId="4" fontId="14" fillId="3" borderId="69" xfId="0" applyNumberFormat="1" applyFont="1" applyFill="1" applyBorder="1" applyAlignment="1">
      <alignment horizontal="center" vertical="top"/>
    </xf>
  </cellXfs>
  <cellStyles count="37">
    <cellStyle name="Comma" xfId="1" builtinId="3"/>
    <cellStyle name="Comma 10 5" xfId="13"/>
    <cellStyle name="Comma 16" xfId="33"/>
    <cellStyle name="Comma 16 2" xfId="34"/>
    <cellStyle name="Comma 18" xfId="30"/>
    <cellStyle name="Comma 2" xfId="11"/>
    <cellStyle name="Comma 2 124" xfId="7"/>
    <cellStyle name="Comma 2 124 2" xfId="29"/>
    <cellStyle name="Comma 2 3 86" xfId="27"/>
    <cellStyle name="Comma 2 4" xfId="31"/>
    <cellStyle name="Comma 3" xfId="26"/>
    <cellStyle name="Comma 3 101" xfId="28"/>
    <cellStyle name="Comma 3 2" xfId="35"/>
    <cellStyle name="Comma 7" xfId="17"/>
    <cellStyle name="Hyperlink" xfId="36" builtinId="8"/>
    <cellStyle name="Indian Comma" xfId="24"/>
    <cellStyle name="Normal" xfId="0" builtinId="0"/>
    <cellStyle name="Normal 11" xfId="4"/>
    <cellStyle name="Normal 11 2" xfId="16"/>
    <cellStyle name="Normal 12 3 3" xfId="8"/>
    <cellStyle name="Normal 12 3 3 2" xfId="21"/>
    <cellStyle name="Normal 2" xfId="12"/>
    <cellStyle name="Normal 2 134" xfId="20"/>
    <cellStyle name="Normal 2 18 2" xfId="9"/>
    <cellStyle name="Normal 2 2" xfId="6"/>
    <cellStyle name="Normal 23 2" xfId="18"/>
    <cellStyle name="Normal 3" xfId="14"/>
    <cellStyle name="Normal 3 144" xfId="25"/>
    <cellStyle name="Normal 34 2" xfId="15"/>
    <cellStyle name="Normal 4" xfId="5"/>
    <cellStyle name="Normal 41" xfId="3"/>
    <cellStyle name="Normal 5 10" xfId="23"/>
    <cellStyle name="Normal 7" xfId="32"/>
    <cellStyle name="Normal 8" xfId="22"/>
    <cellStyle name="Normal_tables-oct 4" xfId="19"/>
    <cellStyle name="Percent" xfId="2" builtinId="5"/>
    <cellStyle name="Percent 2" xfId="1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tyles" Target="styles.xml"/><Relationship Id="rId8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externalLink" Target="externalLinks/externalLink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2634/Downloads/IndicesIIP2011-12Monthly_annual_Aug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IC 2d, sectoral monthly"/>
      <sheetName val="UBC monthly"/>
      <sheetName val="NIC 2d, sectoral annual"/>
      <sheetName val="UBC annual"/>
    </sheetNames>
    <sheetDataSet>
      <sheetData sheetId="0">
        <row r="5">
          <cell r="EJ5">
            <v>140</v>
          </cell>
        </row>
        <row r="30">
          <cell r="A30" t="str">
            <v>Mining</v>
          </cell>
          <cell r="C30">
            <v>14.372472</v>
          </cell>
          <cell r="D30">
            <v>99.1</v>
          </cell>
          <cell r="E30">
            <v>102.9</v>
          </cell>
          <cell r="F30">
            <v>93.3</v>
          </cell>
          <cell r="G30">
            <v>89.8</v>
          </cell>
          <cell r="H30">
            <v>85.6</v>
          </cell>
          <cell r="I30">
            <v>82.5</v>
          </cell>
          <cell r="J30">
            <v>91.5</v>
          </cell>
          <cell r="K30">
            <v>89.9</v>
          </cell>
          <cell r="L30">
            <v>98.9</v>
          </cell>
          <cell r="M30">
            <v>101.4</v>
          </cell>
          <cell r="N30">
            <v>92.7</v>
          </cell>
          <cell r="O30">
            <v>109.2</v>
          </cell>
          <cell r="P30">
            <v>91.4</v>
          </cell>
          <cell r="Q30">
            <v>93.6</v>
          </cell>
          <cell r="R30">
            <v>87.6</v>
          </cell>
          <cell r="S30">
            <v>86.8</v>
          </cell>
          <cell r="T30">
            <v>84.6</v>
          </cell>
          <cell r="U30">
            <v>86.6</v>
          </cell>
          <cell r="V30">
            <v>88.6</v>
          </cell>
          <cell r="W30">
            <v>93.3</v>
          </cell>
          <cell r="X30">
            <v>104.2</v>
          </cell>
          <cell r="Y30">
            <v>106.2</v>
          </cell>
          <cell r="Z30">
            <v>97.8</v>
          </cell>
          <cell r="AA30">
            <v>114</v>
          </cell>
          <cell r="AB30">
            <v>93.6</v>
          </cell>
          <cell r="AC30">
            <v>94.4</v>
          </cell>
          <cell r="AD30">
            <v>91</v>
          </cell>
          <cell r="AE30">
            <v>84.6</v>
          </cell>
          <cell r="AF30">
            <v>83.5</v>
          </cell>
          <cell r="AG30">
            <v>82.8</v>
          </cell>
          <cell r="AH30">
            <v>89.1</v>
          </cell>
          <cell r="AI30">
            <v>92.9</v>
          </cell>
          <cell r="AJ30">
            <v>98.9</v>
          </cell>
          <cell r="AK30">
            <v>103</v>
          </cell>
          <cell r="AL30">
            <v>94.9</v>
          </cell>
          <cell r="AM30">
            <v>110.8</v>
          </cell>
          <cell r="AN30">
            <v>89.9</v>
          </cell>
          <cell r="AO30">
            <v>95.9</v>
          </cell>
          <cell r="AP30">
            <v>89.3</v>
          </cell>
          <cell r="AQ30">
            <v>87.6</v>
          </cell>
          <cell r="AR30">
            <v>88.5</v>
          </cell>
          <cell r="AS30">
            <v>88.8</v>
          </cell>
          <cell r="AT30">
            <v>100</v>
          </cell>
          <cell r="AU30">
            <v>98.2</v>
          </cell>
          <cell r="AV30">
            <v>103</v>
          </cell>
          <cell r="AW30">
            <v>105.3</v>
          </cell>
          <cell r="AX30">
            <v>105.6</v>
          </cell>
          <cell r="AY30">
            <v>116</v>
          </cell>
          <cell r="AZ30">
            <v>95.9</v>
          </cell>
          <cell r="BA30">
            <v>101.4</v>
          </cell>
          <cell r="BB30">
            <v>98.4</v>
          </cell>
          <cell r="BC30">
            <v>88.4</v>
          </cell>
          <cell r="BD30">
            <v>84.7</v>
          </cell>
          <cell r="BE30">
            <v>87.7</v>
          </cell>
          <cell r="BF30">
            <v>101</v>
          </cell>
          <cell r="BG30">
            <v>106.2</v>
          </cell>
          <cell r="BH30">
            <v>114.1</v>
          </cell>
          <cell r="BI30">
            <v>114.4</v>
          </cell>
          <cell r="BJ30">
            <v>110.5</v>
          </cell>
          <cell r="BK30">
            <v>127.7</v>
          </cell>
          <cell r="BL30">
            <v>98.8</v>
          </cell>
          <cell r="BM30">
            <v>101.7</v>
          </cell>
          <cell r="BN30">
            <v>98.5</v>
          </cell>
          <cell r="BO30">
            <v>92.4</v>
          </cell>
          <cell r="BP30">
            <v>92.6</v>
          </cell>
          <cell r="BQ30">
            <v>94.4</v>
          </cell>
          <cell r="BR30">
            <v>100.8</v>
          </cell>
          <cell r="BS30">
            <v>107.7</v>
          </cell>
          <cell r="BT30">
            <v>115.5</v>
          </cell>
          <cell r="BU30">
            <v>114.7</v>
          </cell>
          <cell r="BV30">
            <v>110.1</v>
          </cell>
          <cell r="BW30">
            <v>131.6</v>
          </cell>
          <cell r="BX30">
            <v>102.6</v>
          </cell>
          <cell r="BY30">
            <v>107.6</v>
          </cell>
          <cell r="BZ30">
            <v>104.9</v>
          </cell>
          <cell r="CA30">
            <v>95.5</v>
          </cell>
          <cell r="CB30">
            <v>92</v>
          </cell>
          <cell r="CC30">
            <v>94.5</v>
          </cell>
          <cell r="CD30">
            <v>108.2</v>
          </cell>
          <cell r="CE30">
            <v>110.6</v>
          </cell>
          <cell r="CF30">
            <v>114.4</v>
          </cell>
          <cell r="CG30">
            <v>119.1</v>
          </cell>
          <cell r="CH30">
            <v>112.5</v>
          </cell>
          <cell r="CI30">
            <v>132.69999999999999</v>
          </cell>
          <cell r="CJ30">
            <v>107.8</v>
          </cell>
          <cell r="CK30">
            <v>110.1</v>
          </cell>
          <cell r="CL30">
            <v>106.5</v>
          </cell>
          <cell r="CM30">
            <v>100.2</v>
          </cell>
          <cell r="CN30">
            <v>92</v>
          </cell>
          <cell r="CO30">
            <v>86.4</v>
          </cell>
          <cell r="CP30">
            <v>99.5</v>
          </cell>
          <cell r="CQ30">
            <v>112.7</v>
          </cell>
          <cell r="CR30">
            <v>120.9</v>
          </cell>
          <cell r="CS30">
            <v>124.3</v>
          </cell>
          <cell r="CT30">
            <v>123.3</v>
          </cell>
          <cell r="CU30">
            <v>131</v>
          </cell>
          <cell r="CV30">
            <v>78.8</v>
          </cell>
          <cell r="CW30">
            <v>87.6</v>
          </cell>
          <cell r="CX30">
            <v>85.7</v>
          </cell>
          <cell r="CY30">
            <v>87.5</v>
          </cell>
          <cell r="CZ30">
            <v>84</v>
          </cell>
          <cell r="DA30">
            <v>87.6</v>
          </cell>
          <cell r="DB30">
            <v>98.5</v>
          </cell>
          <cell r="DC30">
            <v>106.6</v>
          </cell>
          <cell r="DD30">
            <v>117.3</v>
          </cell>
          <cell r="DE30">
            <v>121.3</v>
          </cell>
          <cell r="DF30">
            <v>117.9</v>
          </cell>
          <cell r="DG30">
            <v>139</v>
          </cell>
          <cell r="DH30">
            <v>107.6</v>
          </cell>
          <cell r="DI30">
            <v>108.3</v>
          </cell>
          <cell r="DJ30">
            <v>105.5</v>
          </cell>
          <cell r="DK30">
            <v>104.6</v>
          </cell>
          <cell r="DL30">
            <v>103.6</v>
          </cell>
          <cell r="DM30">
            <v>95.1</v>
          </cell>
          <cell r="DN30">
            <v>109.8</v>
          </cell>
          <cell r="DO30">
            <v>111.8</v>
          </cell>
          <cell r="DP30">
            <v>120.4</v>
          </cell>
          <cell r="DQ30">
            <v>124.9</v>
          </cell>
          <cell r="DR30">
            <v>123.3</v>
          </cell>
          <cell r="DS30">
            <v>144.4</v>
          </cell>
          <cell r="DT30">
            <v>116.6</v>
          </cell>
          <cell r="DU30">
            <v>120.4</v>
          </cell>
          <cell r="DV30">
            <v>113.7</v>
          </cell>
          <cell r="DW30">
            <v>101.1</v>
          </cell>
          <cell r="DX30">
            <v>99.6</v>
          </cell>
          <cell r="DY30">
            <v>100</v>
          </cell>
          <cell r="DZ30">
            <v>112.6</v>
          </cell>
          <cell r="EA30">
            <v>122.7</v>
          </cell>
          <cell r="EB30">
            <v>132.6</v>
          </cell>
          <cell r="EC30">
            <v>136.1</v>
          </cell>
          <cell r="ED30">
            <v>129.19999999999999</v>
          </cell>
          <cell r="EE30">
            <v>154.19999999999999</v>
          </cell>
          <cell r="EF30">
            <v>122.6</v>
          </cell>
          <cell r="EG30">
            <v>128.1</v>
          </cell>
          <cell r="EH30">
            <v>122.3</v>
          </cell>
          <cell r="EI30">
            <v>111.9</v>
          </cell>
          <cell r="EJ30">
            <v>111.9</v>
          </cell>
        </row>
        <row r="31">
          <cell r="A31" t="str">
            <v>Manufacturing</v>
          </cell>
          <cell r="C31">
            <v>77.633210000000005</v>
          </cell>
          <cell r="D31">
            <v>99</v>
          </cell>
          <cell r="E31">
            <v>105</v>
          </cell>
          <cell r="F31">
            <v>103.7</v>
          </cell>
          <cell r="G31">
            <v>103.3</v>
          </cell>
          <cell r="H31">
            <v>102.3</v>
          </cell>
          <cell r="I31">
            <v>101.9</v>
          </cell>
          <cell r="J31">
            <v>105.6</v>
          </cell>
          <cell r="K31">
            <v>99.7</v>
          </cell>
          <cell r="L31">
            <v>108.8</v>
          </cell>
          <cell r="M31">
            <v>108.2</v>
          </cell>
          <cell r="N31">
            <v>103.7</v>
          </cell>
          <cell r="O31">
            <v>116.8</v>
          </cell>
          <cell r="P31">
            <v>104.2</v>
          </cell>
          <cell r="Q31">
            <v>107.3</v>
          </cell>
          <cell r="R31">
            <v>103.4</v>
          </cell>
          <cell r="S31">
            <v>107.5</v>
          </cell>
          <cell r="T31">
            <v>107.5</v>
          </cell>
          <cell r="U31">
            <v>108.5</v>
          </cell>
          <cell r="V31">
            <v>108.6</v>
          </cell>
          <cell r="W31">
            <v>103.1</v>
          </cell>
          <cell r="X31">
            <v>111.8</v>
          </cell>
          <cell r="Y31">
            <v>113.2</v>
          </cell>
          <cell r="Z31">
            <v>108.5</v>
          </cell>
          <cell r="AA31">
            <v>119.6</v>
          </cell>
          <cell r="AB31">
            <v>107.2</v>
          </cell>
          <cell r="AC31">
            <v>112.2</v>
          </cell>
          <cell r="AD31">
            <v>111</v>
          </cell>
          <cell r="AE31">
            <v>112.8</v>
          </cell>
          <cell r="AF31">
            <v>109.9</v>
          </cell>
          <cell r="AG31">
            <v>113.7</v>
          </cell>
          <cell r="AH31">
            <v>106.6</v>
          </cell>
          <cell r="AI31">
            <v>111.2</v>
          </cell>
          <cell r="AJ31">
            <v>117.3</v>
          </cell>
          <cell r="AK31">
            <v>115.4</v>
          </cell>
          <cell r="AL31">
            <v>111.9</v>
          </cell>
          <cell r="AM31">
            <v>122.9</v>
          </cell>
          <cell r="AN31">
            <v>108.7</v>
          </cell>
          <cell r="AO31">
            <v>113.6</v>
          </cell>
          <cell r="AP31">
            <v>112.7</v>
          </cell>
          <cell r="AQ31">
            <v>113.4</v>
          </cell>
          <cell r="AR31">
            <v>113.4</v>
          </cell>
          <cell r="AS31">
            <v>114.4</v>
          </cell>
          <cell r="AT31">
            <v>115.7</v>
          </cell>
          <cell r="AU31">
            <v>111.2</v>
          </cell>
          <cell r="AV31">
            <v>120.7</v>
          </cell>
          <cell r="AW31">
            <v>120.1</v>
          </cell>
          <cell r="AX31">
            <v>118.9</v>
          </cell>
          <cell r="AY31">
            <v>128.5</v>
          </cell>
          <cell r="AZ31">
            <v>114</v>
          </cell>
          <cell r="BA31">
            <v>122.4</v>
          </cell>
          <cell r="BB31">
            <v>121.1</v>
          </cell>
          <cell r="BC31">
            <v>119.4</v>
          </cell>
          <cell r="BD31">
            <v>119.6</v>
          </cell>
          <cell r="BE31">
            <v>121</v>
          </cell>
          <cell r="BF31">
            <v>121.3</v>
          </cell>
          <cell r="BG31">
            <v>115.7</v>
          </cell>
          <cell r="BH31">
            <v>121.4</v>
          </cell>
          <cell r="BI31">
            <v>123.1</v>
          </cell>
          <cell r="BJ31">
            <v>119.7</v>
          </cell>
          <cell r="BK31">
            <v>132.69999999999999</v>
          </cell>
          <cell r="BL31">
            <v>117.3</v>
          </cell>
          <cell r="BM31">
            <v>125.6</v>
          </cell>
          <cell r="BN31">
            <v>120.3</v>
          </cell>
          <cell r="BO31">
            <v>119.3</v>
          </cell>
          <cell r="BP31">
            <v>124.1</v>
          </cell>
          <cell r="BQ31">
            <v>125.6</v>
          </cell>
          <cell r="BR31">
            <v>123.7</v>
          </cell>
          <cell r="BS31">
            <v>127.7</v>
          </cell>
          <cell r="BT31">
            <v>132</v>
          </cell>
          <cell r="BU31">
            <v>133.80000000000001</v>
          </cell>
          <cell r="BV31">
            <v>129.69999999999999</v>
          </cell>
          <cell r="BW31">
            <v>140.19999999999999</v>
          </cell>
          <cell r="BX31">
            <v>123.1</v>
          </cell>
          <cell r="BY31">
            <v>130.1</v>
          </cell>
          <cell r="BZ31">
            <v>128.6</v>
          </cell>
          <cell r="CA31">
            <v>127.6</v>
          </cell>
          <cell r="CB31">
            <v>130.6</v>
          </cell>
          <cell r="CC31">
            <v>131.6</v>
          </cell>
          <cell r="CD31">
            <v>133.9</v>
          </cell>
          <cell r="CE31">
            <v>126.8</v>
          </cell>
          <cell r="CF31">
            <v>135.80000000000001</v>
          </cell>
          <cell r="CG31">
            <v>135.5</v>
          </cell>
          <cell r="CH31">
            <v>129.30000000000001</v>
          </cell>
          <cell r="CI31">
            <v>144.6</v>
          </cell>
          <cell r="CJ31">
            <v>126.2</v>
          </cell>
          <cell r="CK31">
            <v>135.80000000000001</v>
          </cell>
          <cell r="CL31">
            <v>129</v>
          </cell>
          <cell r="CM31">
            <v>133.69999999999999</v>
          </cell>
          <cell r="CN31">
            <v>128.4</v>
          </cell>
          <cell r="CO31">
            <v>126</v>
          </cell>
          <cell r="CP31">
            <v>126.3</v>
          </cell>
          <cell r="CQ31">
            <v>130.6</v>
          </cell>
          <cell r="CR31">
            <v>135.4</v>
          </cell>
          <cell r="CS31">
            <v>137.9</v>
          </cell>
          <cell r="CT31">
            <v>134.19999999999999</v>
          </cell>
          <cell r="CU31">
            <v>111.6</v>
          </cell>
          <cell r="CV31">
            <v>42.1</v>
          </cell>
          <cell r="CW31">
            <v>84.4</v>
          </cell>
          <cell r="CX31">
            <v>107.1</v>
          </cell>
          <cell r="CY31">
            <v>118.5</v>
          </cell>
          <cell r="CZ31">
            <v>118.7</v>
          </cell>
          <cell r="DA31">
            <v>126.5</v>
          </cell>
          <cell r="DB31">
            <v>132</v>
          </cell>
          <cell r="DC31">
            <v>128.5</v>
          </cell>
          <cell r="DD31">
            <v>139</v>
          </cell>
          <cell r="DE31">
            <v>136.6</v>
          </cell>
          <cell r="DF31">
            <v>129.69999999999999</v>
          </cell>
          <cell r="DG31">
            <v>143.30000000000001</v>
          </cell>
          <cell r="DH31">
            <v>124.6</v>
          </cell>
          <cell r="DI31">
            <v>111.5</v>
          </cell>
          <cell r="DJ31">
            <v>121.2</v>
          </cell>
          <cell r="DK31">
            <v>131</v>
          </cell>
          <cell r="DL31">
            <v>131.9</v>
          </cell>
          <cell r="DM31">
            <v>131.9</v>
          </cell>
          <cell r="DN31">
            <v>136.4</v>
          </cell>
          <cell r="DO31">
            <v>128.9</v>
          </cell>
          <cell r="DP31">
            <v>139.80000000000001</v>
          </cell>
          <cell r="DQ31">
            <v>139.19999999999999</v>
          </cell>
          <cell r="DR31">
            <v>129.9</v>
          </cell>
          <cell r="DS31">
            <v>145.30000000000001</v>
          </cell>
          <cell r="DT31">
            <v>131.6</v>
          </cell>
          <cell r="DU31">
            <v>134.6</v>
          </cell>
          <cell r="DV31">
            <v>136.80000000000001</v>
          </cell>
          <cell r="DW31">
            <v>135</v>
          </cell>
          <cell r="DX31">
            <v>131.30000000000001</v>
          </cell>
          <cell r="DY31">
            <v>134.6</v>
          </cell>
          <cell r="DZ31">
            <v>128.5</v>
          </cell>
          <cell r="EA31">
            <v>137.5</v>
          </cell>
          <cell r="EB31">
            <v>144.9</v>
          </cell>
          <cell r="EC31">
            <v>145.5</v>
          </cell>
          <cell r="ED31">
            <v>137.6</v>
          </cell>
          <cell r="EE31">
            <v>147.5</v>
          </cell>
          <cell r="EF31">
            <v>138.80000000000001</v>
          </cell>
          <cell r="EG31">
            <v>143.1</v>
          </cell>
          <cell r="EH31">
            <v>141.1</v>
          </cell>
          <cell r="EI31">
            <v>141.80000000000001</v>
          </cell>
          <cell r="EJ31">
            <v>143.5</v>
          </cell>
        </row>
        <row r="32">
          <cell r="A32" t="str">
            <v>Electricity</v>
          </cell>
          <cell r="C32">
            <v>7.9943179999999998</v>
          </cell>
          <cell r="D32">
            <v>103</v>
          </cell>
          <cell r="E32">
            <v>108.7</v>
          </cell>
          <cell r="F32">
            <v>105.1</v>
          </cell>
          <cell r="G32">
            <v>104.6</v>
          </cell>
          <cell r="H32">
            <v>101.9</v>
          </cell>
          <cell r="I32">
            <v>100.3</v>
          </cell>
          <cell r="J32">
            <v>107.5</v>
          </cell>
          <cell r="K32">
            <v>99.8</v>
          </cell>
          <cell r="L32">
            <v>105.5</v>
          </cell>
          <cell r="M32">
            <v>107.6</v>
          </cell>
          <cell r="N32">
            <v>94.1</v>
          </cell>
          <cell r="O32">
            <v>109.9</v>
          </cell>
          <cell r="P32">
            <v>106.6</v>
          </cell>
          <cell r="Q32">
            <v>115.4</v>
          </cell>
          <cell r="R32">
            <v>105.1</v>
          </cell>
          <cell r="S32">
            <v>110.1</v>
          </cell>
          <cell r="T32">
            <v>109.2</v>
          </cell>
          <cell r="U32">
            <v>113.1</v>
          </cell>
          <cell r="V32">
            <v>108.9</v>
          </cell>
          <cell r="W32">
            <v>106.1</v>
          </cell>
          <cell r="X32">
            <v>113.6</v>
          </cell>
          <cell r="Y32">
            <v>114.6</v>
          </cell>
          <cell r="Z32">
            <v>104.9</v>
          </cell>
          <cell r="AA32">
            <v>115.8</v>
          </cell>
          <cell r="AB32">
            <v>124.3</v>
          </cell>
          <cell r="AC32">
            <v>128.6</v>
          </cell>
          <cell r="AD32">
            <v>130.6</v>
          </cell>
          <cell r="AE32">
            <v>134.1</v>
          </cell>
          <cell r="AF32">
            <v>133.1</v>
          </cell>
          <cell r="AG32">
            <v>125.4</v>
          </cell>
          <cell r="AH32">
            <v>130.1</v>
          </cell>
          <cell r="AI32">
            <v>121.9</v>
          </cell>
          <cell r="AJ32">
            <v>125.2</v>
          </cell>
          <cell r="AK32">
            <v>124.4</v>
          </cell>
          <cell r="AL32">
            <v>117.4</v>
          </cell>
          <cell r="AM32">
            <v>124.5</v>
          </cell>
          <cell r="AN32">
            <v>124.9</v>
          </cell>
          <cell r="AO32">
            <v>137.6</v>
          </cell>
          <cell r="AP32">
            <v>131.4</v>
          </cell>
          <cell r="AQ32">
            <v>139.6</v>
          </cell>
          <cell r="AR32">
            <v>140.5</v>
          </cell>
          <cell r="AS32">
            <v>138.5</v>
          </cell>
          <cell r="AT32">
            <v>140.9</v>
          </cell>
          <cell r="AU32">
            <v>123.2</v>
          </cell>
          <cell r="AV32">
            <v>129.5</v>
          </cell>
          <cell r="AW32">
            <v>132.1</v>
          </cell>
          <cell r="AX32">
            <v>128.6</v>
          </cell>
          <cell r="AY32">
            <v>139.30000000000001</v>
          </cell>
          <cell r="AZ32">
            <v>142.9</v>
          </cell>
          <cell r="BA32">
            <v>146</v>
          </cell>
          <cell r="BB32">
            <v>144.30000000000001</v>
          </cell>
          <cell r="BC32">
            <v>142.5</v>
          </cell>
          <cell r="BD32">
            <v>143.5</v>
          </cell>
          <cell r="BE32">
            <v>145.6</v>
          </cell>
          <cell r="BF32">
            <v>145.1</v>
          </cell>
          <cell r="BG32">
            <v>134.9</v>
          </cell>
          <cell r="BH32">
            <v>137.80000000000001</v>
          </cell>
          <cell r="BI32">
            <v>138.9</v>
          </cell>
          <cell r="BJ32">
            <v>130.19999999999999</v>
          </cell>
          <cell r="BK32">
            <v>147.9</v>
          </cell>
          <cell r="BL32">
            <v>150.6</v>
          </cell>
          <cell r="BM32">
            <v>158.1</v>
          </cell>
          <cell r="BN32">
            <v>147.4</v>
          </cell>
          <cell r="BO32">
            <v>151.9</v>
          </cell>
          <cell r="BP32">
            <v>155.4</v>
          </cell>
          <cell r="BQ32">
            <v>150.5</v>
          </cell>
          <cell r="BR32">
            <v>149.80000000000001</v>
          </cell>
          <cell r="BS32">
            <v>140.1</v>
          </cell>
          <cell r="BT32">
            <v>143.9</v>
          </cell>
          <cell r="BU32">
            <v>149.5</v>
          </cell>
          <cell r="BV32">
            <v>136.1</v>
          </cell>
          <cell r="BW32">
            <v>156.69999999999999</v>
          </cell>
          <cell r="BX32">
            <v>153.69999999999999</v>
          </cell>
          <cell r="BY32">
            <v>164.7</v>
          </cell>
          <cell r="BZ32">
            <v>159.9</v>
          </cell>
          <cell r="CA32">
            <v>162</v>
          </cell>
          <cell r="CB32">
            <v>167.2</v>
          </cell>
          <cell r="CC32">
            <v>162.9</v>
          </cell>
          <cell r="CD32">
            <v>166</v>
          </cell>
          <cell r="CE32">
            <v>147.30000000000001</v>
          </cell>
          <cell r="CF32">
            <v>150.4</v>
          </cell>
          <cell r="CG32">
            <v>150.9</v>
          </cell>
          <cell r="CH32">
            <v>137.9</v>
          </cell>
          <cell r="CI32">
            <v>160.1</v>
          </cell>
          <cell r="CJ32">
            <v>162.9</v>
          </cell>
          <cell r="CK32">
            <v>176.9</v>
          </cell>
          <cell r="CL32">
            <v>173.6</v>
          </cell>
          <cell r="CM32">
            <v>170.5</v>
          </cell>
          <cell r="CN32">
            <v>165.7</v>
          </cell>
          <cell r="CO32">
            <v>158.69999999999999</v>
          </cell>
          <cell r="CP32">
            <v>145.80000000000001</v>
          </cell>
          <cell r="CQ32">
            <v>139.9</v>
          </cell>
          <cell r="CR32">
            <v>150.30000000000001</v>
          </cell>
          <cell r="CS32">
            <v>155.6</v>
          </cell>
          <cell r="CT32">
            <v>153.69999999999999</v>
          </cell>
          <cell r="CU32">
            <v>146.9</v>
          </cell>
          <cell r="CV32">
            <v>125.6</v>
          </cell>
          <cell r="CW32">
            <v>150.6</v>
          </cell>
          <cell r="CX32">
            <v>156.19999999999999</v>
          </cell>
          <cell r="CY32">
            <v>166.3</v>
          </cell>
          <cell r="CZ32">
            <v>162.69999999999999</v>
          </cell>
          <cell r="DA32">
            <v>166.4</v>
          </cell>
          <cell r="DB32">
            <v>162.19999999999999</v>
          </cell>
          <cell r="DC32">
            <v>144.80000000000001</v>
          </cell>
          <cell r="DD32">
            <v>158</v>
          </cell>
          <cell r="DE32">
            <v>164.2</v>
          </cell>
          <cell r="DF32">
            <v>153.9</v>
          </cell>
          <cell r="DG32">
            <v>180</v>
          </cell>
          <cell r="DH32">
            <v>174</v>
          </cell>
          <cell r="DI32">
            <v>161.9</v>
          </cell>
          <cell r="DJ32">
            <v>169.1</v>
          </cell>
          <cell r="DK32">
            <v>184.7</v>
          </cell>
          <cell r="DL32">
            <v>188.7</v>
          </cell>
          <cell r="DM32">
            <v>167.9</v>
          </cell>
          <cell r="DN32">
            <v>167.3</v>
          </cell>
          <cell r="DO32">
            <v>147.9</v>
          </cell>
          <cell r="DP32">
            <v>162.5</v>
          </cell>
          <cell r="DQ32">
            <v>165.6</v>
          </cell>
          <cell r="DR32">
            <v>160.80000000000001</v>
          </cell>
          <cell r="DS32">
            <v>191</v>
          </cell>
          <cell r="DT32">
            <v>194.5</v>
          </cell>
          <cell r="DU32">
            <v>199.9</v>
          </cell>
          <cell r="DV32">
            <v>196.9</v>
          </cell>
          <cell r="DW32">
            <v>188.9</v>
          </cell>
          <cell r="DX32">
            <v>191.3</v>
          </cell>
          <cell r="DY32">
            <v>187.4</v>
          </cell>
          <cell r="DZ32">
            <v>169.3</v>
          </cell>
          <cell r="EA32">
            <v>166.7</v>
          </cell>
          <cell r="EB32">
            <v>179.4</v>
          </cell>
          <cell r="EC32">
            <v>186.6</v>
          </cell>
          <cell r="ED32">
            <v>174</v>
          </cell>
          <cell r="EE32">
            <v>188</v>
          </cell>
          <cell r="EF32">
            <v>192.3</v>
          </cell>
          <cell r="EG32">
            <v>201.6</v>
          </cell>
          <cell r="EH32">
            <v>205.2</v>
          </cell>
          <cell r="EI32">
            <v>204</v>
          </cell>
          <cell r="EJ32">
            <v>220.5</v>
          </cell>
        </row>
        <row r="33">
          <cell r="A33" t="str">
            <v>General</v>
          </cell>
          <cell r="C33">
            <v>100</v>
          </cell>
          <cell r="D33">
            <v>99.3</v>
          </cell>
          <cell r="E33">
            <v>105</v>
          </cell>
          <cell r="F33">
            <v>102.3</v>
          </cell>
          <cell r="G33">
            <v>101.5</v>
          </cell>
          <cell r="H33">
            <v>99.9</v>
          </cell>
          <cell r="I33">
            <v>99</v>
          </cell>
          <cell r="J33">
            <v>103.7</v>
          </cell>
          <cell r="K33">
            <v>98.3</v>
          </cell>
          <cell r="L33">
            <v>107.1</v>
          </cell>
          <cell r="M33">
            <v>107.2</v>
          </cell>
          <cell r="N33">
            <v>101.4</v>
          </cell>
          <cell r="O33">
            <v>115.2</v>
          </cell>
          <cell r="P33">
            <v>102.6</v>
          </cell>
          <cell r="Q33">
            <v>106</v>
          </cell>
          <cell r="R33">
            <v>101.3</v>
          </cell>
          <cell r="S33">
            <v>104.7</v>
          </cell>
          <cell r="T33">
            <v>104.3</v>
          </cell>
          <cell r="U33">
            <v>105.7</v>
          </cell>
          <cell r="V33">
            <v>105.7</v>
          </cell>
          <cell r="W33">
            <v>101.9</v>
          </cell>
          <cell r="X33">
            <v>110.9</v>
          </cell>
          <cell r="Y33">
            <v>112.3</v>
          </cell>
          <cell r="Z33">
            <v>106.7</v>
          </cell>
          <cell r="AA33">
            <v>118.5</v>
          </cell>
          <cell r="AB33">
            <v>106.6</v>
          </cell>
          <cell r="AC33">
            <v>111</v>
          </cell>
          <cell r="AD33">
            <v>109.7</v>
          </cell>
          <cell r="AE33">
            <v>110.4</v>
          </cell>
          <cell r="AF33">
            <v>108</v>
          </cell>
          <cell r="AG33">
            <v>110.2</v>
          </cell>
          <cell r="AH33">
            <v>106</v>
          </cell>
          <cell r="AI33">
            <v>109.4</v>
          </cell>
          <cell r="AJ33">
            <v>115.3</v>
          </cell>
          <cell r="AK33">
            <v>114.3</v>
          </cell>
          <cell r="AL33">
            <v>109.9</v>
          </cell>
          <cell r="AM33">
            <v>121.3</v>
          </cell>
          <cell r="AN33">
            <v>107.3</v>
          </cell>
          <cell r="AO33">
            <v>113</v>
          </cell>
          <cell r="AP33">
            <v>110.8</v>
          </cell>
          <cell r="AQ33">
            <v>111.8</v>
          </cell>
          <cell r="AR33">
            <v>112</v>
          </cell>
          <cell r="AS33">
            <v>112.6</v>
          </cell>
          <cell r="AT33">
            <v>115.5</v>
          </cell>
          <cell r="AU33">
            <v>110.3</v>
          </cell>
          <cell r="AV33">
            <v>118.9</v>
          </cell>
          <cell r="AW33">
            <v>118.9</v>
          </cell>
          <cell r="AX33">
            <v>117.8</v>
          </cell>
          <cell r="AY33">
            <v>127.6</v>
          </cell>
          <cell r="AZ33">
            <v>113.7</v>
          </cell>
          <cell r="BA33">
            <v>121.3</v>
          </cell>
          <cell r="BB33">
            <v>119.7</v>
          </cell>
          <cell r="BC33">
            <v>116.8</v>
          </cell>
          <cell r="BD33">
            <v>116.5</v>
          </cell>
          <cell r="BE33">
            <v>118.2</v>
          </cell>
          <cell r="BF33">
            <v>120.3</v>
          </cell>
          <cell r="BG33">
            <v>115.9</v>
          </cell>
          <cell r="BH33">
            <v>121.7</v>
          </cell>
          <cell r="BI33">
            <v>123.1</v>
          </cell>
          <cell r="BJ33">
            <v>119.2</v>
          </cell>
          <cell r="BK33">
            <v>133.19999999999999</v>
          </cell>
          <cell r="BL33">
            <v>117.3</v>
          </cell>
          <cell r="BM33">
            <v>124.8</v>
          </cell>
          <cell r="BN33">
            <v>119.3</v>
          </cell>
          <cell r="BO33">
            <v>118</v>
          </cell>
          <cell r="BP33">
            <v>122.1</v>
          </cell>
          <cell r="BQ33">
            <v>123.1</v>
          </cell>
          <cell r="BR33">
            <v>122.5</v>
          </cell>
          <cell r="BS33">
            <v>125.8</v>
          </cell>
          <cell r="BT33">
            <v>130.6</v>
          </cell>
          <cell r="BU33">
            <v>132.30000000000001</v>
          </cell>
          <cell r="BV33">
            <v>127.4</v>
          </cell>
          <cell r="BW33">
            <v>140.30000000000001</v>
          </cell>
          <cell r="BX33">
            <v>122.6</v>
          </cell>
          <cell r="BY33">
            <v>129.6</v>
          </cell>
          <cell r="BZ33">
            <v>127.7</v>
          </cell>
          <cell r="CA33">
            <v>125.7</v>
          </cell>
          <cell r="CB33">
            <v>128</v>
          </cell>
          <cell r="CC33">
            <v>128.80000000000001</v>
          </cell>
          <cell r="CD33">
            <v>132.80000000000001</v>
          </cell>
          <cell r="CE33">
            <v>126.1</v>
          </cell>
          <cell r="CF33">
            <v>133.9</v>
          </cell>
          <cell r="CG33">
            <v>134.4</v>
          </cell>
          <cell r="CH33">
            <v>127.6</v>
          </cell>
          <cell r="CI33">
            <v>144.1</v>
          </cell>
          <cell r="CJ33">
            <v>126.5</v>
          </cell>
          <cell r="CK33">
            <v>135.4</v>
          </cell>
          <cell r="CL33">
            <v>129.30000000000001</v>
          </cell>
          <cell r="CM33">
            <v>131.80000000000001</v>
          </cell>
          <cell r="CN33">
            <v>126.2</v>
          </cell>
          <cell r="CO33">
            <v>122.9</v>
          </cell>
          <cell r="CP33">
            <v>124</v>
          </cell>
          <cell r="CQ33">
            <v>128.80000000000001</v>
          </cell>
          <cell r="CR33">
            <v>134.5</v>
          </cell>
          <cell r="CS33">
            <v>137.4</v>
          </cell>
          <cell r="CT33">
            <v>134.19999999999999</v>
          </cell>
          <cell r="CU33">
            <v>117.2</v>
          </cell>
          <cell r="CV33">
            <v>54</v>
          </cell>
          <cell r="CW33">
            <v>90.2</v>
          </cell>
          <cell r="CX33">
            <v>107.9</v>
          </cell>
          <cell r="CY33">
            <v>117.9</v>
          </cell>
          <cell r="CZ33">
            <v>117.2</v>
          </cell>
          <cell r="DA33">
            <v>124.1</v>
          </cell>
          <cell r="DB33">
            <v>129.6</v>
          </cell>
          <cell r="DC33">
            <v>126.7</v>
          </cell>
          <cell r="DD33">
            <v>137.4</v>
          </cell>
          <cell r="DE33">
            <v>136.6</v>
          </cell>
          <cell r="DF33">
            <v>129.9</v>
          </cell>
          <cell r="DG33">
            <v>145.6</v>
          </cell>
          <cell r="DH33">
            <v>126.1</v>
          </cell>
          <cell r="DI33">
            <v>115.1</v>
          </cell>
          <cell r="DJ33">
            <v>122.8</v>
          </cell>
          <cell r="DK33">
            <v>131.5</v>
          </cell>
          <cell r="DL33">
            <v>132.4</v>
          </cell>
          <cell r="DM33">
            <v>129.5</v>
          </cell>
          <cell r="DN33">
            <v>135</v>
          </cell>
          <cell r="DO33">
            <v>128</v>
          </cell>
          <cell r="DP33">
            <v>138.80000000000001</v>
          </cell>
          <cell r="DQ33">
            <v>139.30000000000001</v>
          </cell>
          <cell r="DR33">
            <v>131.4</v>
          </cell>
          <cell r="DS33">
            <v>148.80000000000001</v>
          </cell>
          <cell r="DT33">
            <v>134.5</v>
          </cell>
          <cell r="DU33">
            <v>137.80000000000001</v>
          </cell>
          <cell r="DV33">
            <v>138.30000000000001</v>
          </cell>
          <cell r="DW33">
            <v>134.4</v>
          </cell>
          <cell r="DX33">
            <v>131.5</v>
          </cell>
          <cell r="DY33">
            <v>133.80000000000001</v>
          </cell>
          <cell r="DZ33">
            <v>129.5</v>
          </cell>
          <cell r="EA33">
            <v>137.69999999999999</v>
          </cell>
          <cell r="EB33">
            <v>145.9</v>
          </cell>
          <cell r="EC33">
            <v>147.4</v>
          </cell>
          <cell r="ED33">
            <v>139.30000000000001</v>
          </cell>
          <cell r="EE33">
            <v>151.69999999999999</v>
          </cell>
          <cell r="EF33">
            <v>140.69999999999999</v>
          </cell>
          <cell r="EG33">
            <v>145.6</v>
          </cell>
          <cell r="EH33">
            <v>143.5</v>
          </cell>
          <cell r="EI33">
            <v>142.5</v>
          </cell>
          <cell r="EJ33">
            <v>145.1</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77"/>
  <sheetViews>
    <sheetView tabSelected="1" zoomScaleNormal="100" workbookViewId="0"/>
  </sheetViews>
  <sheetFormatPr defaultRowHeight="15.75"/>
  <cols>
    <col min="1" max="1" width="109.85546875" style="5" customWidth="1"/>
    <col min="2" max="16384" width="9.140625" style="2"/>
  </cols>
  <sheetData>
    <row r="1" spans="1:1" ht="15.75" customHeight="1">
      <c r="A1" s="1" t="s">
        <v>0</v>
      </c>
    </row>
    <row r="2" spans="1:1" s="4" customFormat="1" ht="18.75" customHeight="1">
      <c r="A2" s="3" t="s">
        <v>1</v>
      </c>
    </row>
    <row r="3" spans="1:1" s="4" customFormat="1" ht="18" customHeight="1">
      <c r="A3" s="507" t="s">
        <v>2</v>
      </c>
    </row>
    <row r="4" spans="1:1" s="4" customFormat="1" ht="18" customHeight="1">
      <c r="A4" s="507" t="s">
        <v>3</v>
      </c>
    </row>
    <row r="5" spans="1:1" s="4" customFormat="1" ht="18" customHeight="1">
      <c r="A5" s="507" t="s">
        <v>4</v>
      </c>
    </row>
    <row r="6" spans="1:1" s="4" customFormat="1" ht="18" customHeight="1">
      <c r="A6" s="507" t="s">
        <v>5</v>
      </c>
    </row>
    <row r="7" spans="1:1" s="4" customFormat="1" ht="18" customHeight="1">
      <c r="A7" s="507" t="s">
        <v>6</v>
      </c>
    </row>
    <row r="8" spans="1:1" s="4" customFormat="1" ht="18" customHeight="1">
      <c r="A8" s="507" t="s">
        <v>7</v>
      </c>
    </row>
    <row r="9" spans="1:1" s="4" customFormat="1" ht="18" customHeight="1">
      <c r="A9" s="507" t="s">
        <v>8</v>
      </c>
    </row>
    <row r="10" spans="1:1" s="4" customFormat="1" ht="18" customHeight="1">
      <c r="A10" s="507" t="s">
        <v>9</v>
      </c>
    </row>
    <row r="11" spans="1:1" s="4" customFormat="1" ht="18" customHeight="1">
      <c r="A11" s="507" t="s">
        <v>10</v>
      </c>
    </row>
    <row r="12" spans="1:1" s="4" customFormat="1" ht="18" customHeight="1">
      <c r="A12" s="507" t="s">
        <v>11</v>
      </c>
    </row>
    <row r="13" spans="1:1" s="4" customFormat="1" ht="18" customHeight="1">
      <c r="A13" s="507" t="s">
        <v>12</v>
      </c>
    </row>
    <row r="14" spans="1:1" s="4" customFormat="1" ht="18" customHeight="1">
      <c r="A14" s="507" t="s">
        <v>13</v>
      </c>
    </row>
    <row r="15" spans="1:1" s="4" customFormat="1" ht="18" customHeight="1">
      <c r="A15" s="507" t="s">
        <v>14</v>
      </c>
    </row>
    <row r="16" spans="1:1" s="4" customFormat="1" ht="18" customHeight="1">
      <c r="A16" s="507" t="s">
        <v>15</v>
      </c>
    </row>
    <row r="17" spans="1:1" s="4" customFormat="1" ht="18" customHeight="1">
      <c r="A17" s="507" t="s">
        <v>16</v>
      </c>
    </row>
    <row r="18" spans="1:1" s="4" customFormat="1" ht="18" customHeight="1">
      <c r="A18" s="507" t="s">
        <v>17</v>
      </c>
    </row>
    <row r="19" spans="1:1" s="4" customFormat="1" ht="18" customHeight="1">
      <c r="A19" s="507" t="s">
        <v>18</v>
      </c>
    </row>
    <row r="20" spans="1:1" s="4" customFormat="1" ht="18" customHeight="1">
      <c r="A20" s="507" t="s">
        <v>19</v>
      </c>
    </row>
    <row r="21" spans="1:1" s="4" customFormat="1" ht="18" customHeight="1">
      <c r="A21" s="507" t="s">
        <v>20</v>
      </c>
    </row>
    <row r="22" spans="1:1" s="4" customFormat="1" ht="18" customHeight="1">
      <c r="A22" s="507" t="s">
        <v>21</v>
      </c>
    </row>
    <row r="23" spans="1:1" s="4" customFormat="1" ht="18" customHeight="1">
      <c r="A23" s="507" t="s">
        <v>22</v>
      </c>
    </row>
    <row r="24" spans="1:1" s="4" customFormat="1" ht="18" customHeight="1">
      <c r="A24" s="507" t="s">
        <v>23</v>
      </c>
    </row>
    <row r="25" spans="1:1" s="4" customFormat="1" ht="18" customHeight="1">
      <c r="A25" s="507" t="s">
        <v>24</v>
      </c>
    </row>
    <row r="26" spans="1:1" s="4" customFormat="1" ht="18" customHeight="1">
      <c r="A26" s="507" t="s">
        <v>25</v>
      </c>
    </row>
    <row r="27" spans="1:1" s="4" customFormat="1" ht="18" customHeight="1">
      <c r="A27" s="507" t="s">
        <v>26</v>
      </c>
    </row>
    <row r="28" spans="1:1" s="4" customFormat="1" ht="18" customHeight="1">
      <c r="A28" s="507" t="s">
        <v>27</v>
      </c>
    </row>
    <row r="29" spans="1:1" s="4" customFormat="1" ht="18" customHeight="1">
      <c r="A29" s="507" t="s">
        <v>28</v>
      </c>
    </row>
    <row r="30" spans="1:1" s="4" customFormat="1" ht="18" customHeight="1">
      <c r="A30" s="507" t="s">
        <v>29</v>
      </c>
    </row>
    <row r="31" spans="1:1" s="4" customFormat="1" ht="18" customHeight="1">
      <c r="A31" s="507" t="s">
        <v>30</v>
      </c>
    </row>
    <row r="32" spans="1:1" s="4" customFormat="1" ht="18" customHeight="1">
      <c r="A32" s="507" t="s">
        <v>31</v>
      </c>
    </row>
    <row r="33" spans="1:1" s="4" customFormat="1" ht="18" customHeight="1">
      <c r="A33" s="507" t="s">
        <v>32</v>
      </c>
    </row>
    <row r="34" spans="1:1" s="4" customFormat="1" ht="18" customHeight="1">
      <c r="A34" s="507" t="s">
        <v>33</v>
      </c>
    </row>
    <row r="35" spans="1:1" s="4" customFormat="1" ht="18" customHeight="1">
      <c r="A35" s="507" t="s">
        <v>34</v>
      </c>
    </row>
    <row r="36" spans="1:1" s="4" customFormat="1" ht="18" customHeight="1">
      <c r="A36" s="507" t="s">
        <v>35</v>
      </c>
    </row>
    <row r="37" spans="1:1" s="4" customFormat="1" ht="18" customHeight="1">
      <c r="A37" s="507" t="s">
        <v>36</v>
      </c>
    </row>
    <row r="38" spans="1:1" s="4" customFormat="1" ht="18" customHeight="1">
      <c r="A38" s="507" t="s">
        <v>37</v>
      </c>
    </row>
    <row r="39" spans="1:1" s="4" customFormat="1" ht="18" customHeight="1">
      <c r="A39" s="507" t="s">
        <v>38</v>
      </c>
    </row>
    <row r="40" spans="1:1" s="4" customFormat="1" ht="18" customHeight="1">
      <c r="A40" s="507" t="s">
        <v>39</v>
      </c>
    </row>
    <row r="41" spans="1:1" s="4" customFormat="1" ht="18" customHeight="1">
      <c r="A41" s="507" t="s">
        <v>40</v>
      </c>
    </row>
    <row r="42" spans="1:1" s="4" customFormat="1" ht="18" customHeight="1">
      <c r="A42" s="507" t="s">
        <v>41</v>
      </c>
    </row>
    <row r="43" spans="1:1" s="4" customFormat="1" ht="18" customHeight="1">
      <c r="A43" s="507" t="s">
        <v>42</v>
      </c>
    </row>
    <row r="44" spans="1:1" s="4" customFormat="1" ht="18" customHeight="1">
      <c r="A44" s="507" t="s">
        <v>43</v>
      </c>
    </row>
    <row r="45" spans="1:1" s="4" customFormat="1" ht="18" customHeight="1">
      <c r="A45" s="507" t="s">
        <v>44</v>
      </c>
    </row>
    <row r="46" spans="1:1" s="4" customFormat="1" ht="18" customHeight="1">
      <c r="A46" s="507" t="s">
        <v>45</v>
      </c>
    </row>
    <row r="47" spans="1:1" s="4" customFormat="1" ht="18" customHeight="1">
      <c r="A47" s="507" t="s">
        <v>46</v>
      </c>
    </row>
    <row r="48" spans="1:1" s="4" customFormat="1" ht="18" customHeight="1">
      <c r="A48" s="507" t="s">
        <v>47</v>
      </c>
    </row>
    <row r="49" spans="1:1" s="4" customFormat="1" ht="18" customHeight="1">
      <c r="A49" s="507" t="s">
        <v>48</v>
      </c>
    </row>
    <row r="50" spans="1:1" s="4" customFormat="1" ht="18" customHeight="1">
      <c r="A50" s="507" t="s">
        <v>49</v>
      </c>
    </row>
    <row r="51" spans="1:1" s="4" customFormat="1" ht="18" customHeight="1">
      <c r="A51" s="507" t="s">
        <v>50</v>
      </c>
    </row>
    <row r="52" spans="1:1" s="4" customFormat="1" ht="18" customHeight="1">
      <c r="A52" s="507" t="s">
        <v>51</v>
      </c>
    </row>
    <row r="53" spans="1:1" s="4" customFormat="1" ht="18" customHeight="1">
      <c r="A53" s="507" t="s">
        <v>52</v>
      </c>
    </row>
    <row r="54" spans="1:1" s="4" customFormat="1" ht="18" customHeight="1">
      <c r="A54" s="507" t="s">
        <v>53</v>
      </c>
    </row>
    <row r="55" spans="1:1" s="4" customFormat="1" ht="18" customHeight="1">
      <c r="A55" s="507" t="s">
        <v>54</v>
      </c>
    </row>
    <row r="56" spans="1:1" s="4" customFormat="1" ht="18" customHeight="1">
      <c r="A56" s="507" t="s">
        <v>55</v>
      </c>
    </row>
    <row r="57" spans="1:1" s="4" customFormat="1" ht="18" customHeight="1">
      <c r="A57" s="507" t="s">
        <v>56</v>
      </c>
    </row>
    <row r="58" spans="1:1" s="4" customFormat="1" ht="18" customHeight="1">
      <c r="A58" s="507" t="s">
        <v>57</v>
      </c>
    </row>
    <row r="59" spans="1:1" s="4" customFormat="1" ht="18" customHeight="1">
      <c r="A59" s="507" t="s">
        <v>58</v>
      </c>
    </row>
    <row r="60" spans="1:1" s="4" customFormat="1" ht="18" customHeight="1">
      <c r="A60" s="507" t="s">
        <v>59</v>
      </c>
    </row>
    <row r="61" spans="1:1" s="4" customFormat="1" ht="18" customHeight="1">
      <c r="A61" s="507" t="s">
        <v>60</v>
      </c>
    </row>
    <row r="62" spans="1:1" s="4" customFormat="1" ht="18" customHeight="1">
      <c r="A62" s="507" t="s">
        <v>61</v>
      </c>
    </row>
    <row r="63" spans="1:1" s="4" customFormat="1" ht="18" customHeight="1">
      <c r="A63" s="507" t="s">
        <v>62</v>
      </c>
    </row>
    <row r="64" spans="1:1" s="4" customFormat="1" ht="18" customHeight="1">
      <c r="A64" s="507" t="s">
        <v>63</v>
      </c>
    </row>
    <row r="65" spans="1:1" s="4" customFormat="1" ht="18" customHeight="1">
      <c r="A65" s="507" t="s">
        <v>64</v>
      </c>
    </row>
    <row r="66" spans="1:1" s="4" customFormat="1" ht="18" customHeight="1">
      <c r="A66" s="507" t="s">
        <v>65</v>
      </c>
    </row>
    <row r="67" spans="1:1" s="4" customFormat="1" ht="18" customHeight="1">
      <c r="A67" s="507" t="s">
        <v>66</v>
      </c>
    </row>
    <row r="68" spans="1:1" s="4" customFormat="1" ht="18" customHeight="1">
      <c r="A68" s="507" t="s">
        <v>67</v>
      </c>
    </row>
    <row r="69" spans="1:1" s="4" customFormat="1" ht="18" customHeight="1">
      <c r="A69" s="507" t="s">
        <v>68</v>
      </c>
    </row>
    <row r="70" spans="1:1" s="4" customFormat="1" ht="18" customHeight="1">
      <c r="A70" s="507" t="s">
        <v>69</v>
      </c>
    </row>
    <row r="71" spans="1:1" s="4" customFormat="1" ht="18" customHeight="1">
      <c r="A71" s="507" t="s">
        <v>70</v>
      </c>
    </row>
    <row r="72" spans="1:1" s="4" customFormat="1" ht="18" customHeight="1">
      <c r="A72" s="507" t="s">
        <v>71</v>
      </c>
    </row>
    <row r="73" spans="1:1" s="4" customFormat="1" ht="18" customHeight="1">
      <c r="A73" s="507" t="s">
        <v>72</v>
      </c>
    </row>
    <row r="74" spans="1:1" s="4" customFormat="1" ht="18" customHeight="1">
      <c r="A74" s="507" t="s">
        <v>73</v>
      </c>
    </row>
    <row r="75" spans="1:1" s="4" customFormat="1" ht="18" customHeight="1">
      <c r="A75" s="507" t="s">
        <v>74</v>
      </c>
    </row>
    <row r="76" spans="1:1" s="4" customFormat="1" ht="18" customHeight="1">
      <c r="A76" s="507" t="s">
        <v>75</v>
      </c>
    </row>
    <row r="77" spans="1:1" s="4" customFormat="1" ht="15">
      <c r="A77" s="507" t="s">
        <v>76</v>
      </c>
    </row>
  </sheetData>
  <hyperlinks>
    <hyperlink ref="A3" location="'1'!A1" display="Table 1: SEBI Registered Market Intermediaries/Institutions"/>
    <hyperlink ref="A4" location="'2'!A1" display="Table 2: Company-Wise Capital Raised through Public and Rights Issues (Equity)"/>
    <hyperlink ref="A5" location="'3'!A1" display="Table 3: Offers closed during the month under SEBI (SAST), 2011"/>
    <hyperlink ref="A6" location="'4'!A1" display="Table 4: Trends in Open Offers"/>
    <hyperlink ref="A7" location="'5'!A1" display="Table 5A: Consolidated Resource Mobilisation through Primary Market"/>
    <hyperlink ref="A8" location="'5'!A67" display="Table 5 B: Capital Raised from the Primary Market through  Public and Rights Issues (Equity and Debt)"/>
    <hyperlink ref="A9" location="'6'!A1" display="Table 6: Resource Mobilisation by SMEs through Equity Issues"/>
    <hyperlink ref="A10" location="'7'!A1" display="Table 7: Industry-wise Classification of Capital Raised through Public and Rights Issues (Equity)"/>
    <hyperlink ref="A11" location="'8'!A1" display="Table 8: Sector-wise and Region-wise Distribution of Capital Mobilised through Public and Rights Issues (Equity)"/>
    <hyperlink ref="A12" location="'9'!A1" display="Table 9: Size-wise Classification of Capital Raised through Public and Rights Issues (Equity)"/>
    <hyperlink ref="A13" location="'10'!A1" display="Table 10: Capital Raised by Listed Companies from the Primary Market through QIPs"/>
    <hyperlink ref="A14" location="'11'!A1" display="Table 11: Preferential Allotments Listed at BSE and NSE"/>
    <hyperlink ref="A15" location="'12'!A1" display="Table 12: Private Placement of Corporate Debt Reported to BSE and NSE"/>
    <hyperlink ref="A16" location="'13'!A1" display="Table 13: Trends in Settled Trades in the Corporate Debt Market"/>
    <hyperlink ref="A17" location="'14'!A1" display="Table 14: Ratings Assigned for Long-term Corporate Debt Securities (Maturity &gt;= 1 year)"/>
    <hyperlink ref="A18" location="'15'!A1" display="Table 15: Review of Accepted Ratings of Corporate Debt Securities (Maturity &gt;= 1 year)"/>
    <hyperlink ref="A19" location="'16'!A1" display="Table 16: Distribution of Turnover on Cash Segments of Exchanges"/>
    <hyperlink ref="A20" location="'17'!A1" display="Table 17: Trends in Cash Segment of BSE"/>
    <hyperlink ref="A21" location="'18'!A1" display="Table 18: Trends in Cash Segment of NSE"/>
    <hyperlink ref="A22" location="'19'!A1" display="Table 19: Trends in Cash Segment of MSEI"/>
    <hyperlink ref="A23" location="'20'!A1" display="Table 20: City-wise Distribution of Turnover on Cash Segments"/>
    <hyperlink ref="A24" location="'21'!A1" display="Table 21: Category-wise Share of Turnover in Cash Segment of BSE"/>
    <hyperlink ref="A25" location="'22'!A1" display="Table 22: Category-wise Share of Turnover in Cash Segment of NSE"/>
    <hyperlink ref="A26" location="'23'!A1" display="Table 23: Category-wise Share of Turnover in Cash Segment of MSEI"/>
    <hyperlink ref="A27" location="'24'!A1" display="Table 24: Component Stocks: S&amp;P BSE Sensex"/>
    <hyperlink ref="A28" location="'25'!A1" display="Table 25: Component Stocks: Nifty 50 Index"/>
    <hyperlink ref="A29" location="'26'!A1" display="Table 26: Component Stock: SX 40 Index"/>
    <hyperlink ref="A30" location="'27'!A1" display="Table 27: Advances/Declines in Cash Segment"/>
    <hyperlink ref="A31" location="'28'!A1" display="Table 28: Trading Frequency in Cash Segment"/>
    <hyperlink ref="A32" location="'29'!A1" display="Table 29: Daily Volatility of Major Indices"/>
    <hyperlink ref="A33" location="'30'!A1" display="Table 30: Percentage Share of Top ‘N’ Securities/Members in Turnover of Cash Segment"/>
    <hyperlink ref="A34" location="'31'!A1" display="Table 31: Settlement Statistics for Cash Segment of BSE"/>
    <hyperlink ref="A35" location="'32'!A1" display="Table 32: Settlement Statistics for Cash Segment of NSE "/>
    <hyperlink ref="A36" location="'33'!A1" display="Table 33: Settlement Statistics for Cash Segment of MSEI "/>
    <hyperlink ref="A37" location="'34'!A1" display="Table 34: Trends in Equity Derivatives Segment at BSE (Turnover in Notional Value) "/>
    <hyperlink ref="A38" location="'35'!A1" display="Table 35: Trends in Equity Derivatives Segment at NSE (Turnover in Notional Value) "/>
    <hyperlink ref="A39" location="'36'!A1" display="Table 36: Settlement Statistics in Equity Derivatives Segment at BSE and NSE"/>
    <hyperlink ref="A40" location="'37'!A1" display="Table 37: Category-wise Share of Turnover &amp; Open Interest in Equity Derivative Segment of BSE"/>
    <hyperlink ref="A41" location="'38'!A1" display="Table 38: Category-wise Share of Turnover &amp; Open Interest in Equity Derivative Segment of NSE"/>
    <hyperlink ref="A42" location="'39'!A1" display="Table 39: Instrument-wise Turnover in Index Derivatives at BSE"/>
    <hyperlink ref="A43" location="'40'!A1" display="Table 40: Instrument-wise Turnover in Index Derivatives at NSE"/>
    <hyperlink ref="A44" location="'41'!A1" display="Table 41: Trends in Currency Derivatives Segment at BSE"/>
    <hyperlink ref="A45" location="'42'!A1" display="Table 42: Trends in Currency Derivatives Segment at NSE"/>
    <hyperlink ref="A46" location="'43'!A1" display="Table 43: Trends in Currency Derivatives Segment at MSEI"/>
    <hyperlink ref="A47" location="'44'!A1" display="Table 44: Settlement Statistics of Currency Derivatives Segment "/>
    <hyperlink ref="A48" location="'45'!A1" display="Table 45: Instrument-wise Turnover in Currency Futures Segment of BSE"/>
    <hyperlink ref="A49" location="'46'!A1" display="Table 46: Instrument-wise Turnover in Currency Derivatives Segment  of NSE"/>
    <hyperlink ref="A50" location="'47'!A1" display="Table 47: Instrument-wise Turnover in Currency Derivative Segment of MSEI"/>
    <hyperlink ref="A51" location="'48'!A1" display="Table 48: Maturity-wise Turnover in Currency Derivative Segment of BSE"/>
    <hyperlink ref="A52" location="'49'!A1" display="Table 49: Maturity-wise Turnover in Currency Derivative Segment of NSE"/>
    <hyperlink ref="A53" location="'50'!A1" display="Table 50: Maturity-wise Turnover in Currency Derivative Segment of MSEI "/>
    <hyperlink ref="A54" location="'51'!A1" display="Table 51: Trading Statistics of Interest Rate Futures at BSE, NSE and MSEI"/>
    <hyperlink ref="A55" location="'52'!A1" display="Table 52: Settlement Statistics in Interest Rate Futures at BSE, NSE and MSEI"/>
    <hyperlink ref="A56" location="'53'!A1" display="Table 53: Trends in Foreign Portfolio Investment"/>
    <hyperlink ref="A57" location="'54'!A1" display="Table 54: Notional Value of Offshore Derivative Instruments (ODIs) Vs Assets Under Custody (AUC) of FPIs"/>
    <hyperlink ref="A58" location="'55'!A1" display="Table 55: Assets under the Custody of Custodians"/>
    <hyperlink ref="A59" location="'56'!A1" display="Table 56: Cumulative Sectoral  Investment of Foreign Venture Capital Investors (FVCIs)"/>
    <hyperlink ref="A60" location="'57'!A1" display="Table 57: Trends in Resource Mobilization by Mutual Funds "/>
    <hyperlink ref="A61" location="'58'!A1" display="Table 58: Scheme-wise Statistics of Mutual Funds"/>
    <hyperlink ref="A62" location="'59'!A1" display="Table 59: Trends in Transactions on Stock Exchanges by Mutual Funds"/>
    <hyperlink ref="A63" location="'60'!A1" display="Table 60: Assets Managed by Portfolio Managers"/>
    <hyperlink ref="A64" location="'61'!A1" display="Table 61: Progress Report of NSDL &amp; CDSl as on end of Month (Listed Companies)"/>
    <hyperlink ref="A65" location="'62'!A1" display="Table 62: Progress of Dematerialisation at NSDL and CDSL (Listed and Unlisted Companies)"/>
    <hyperlink ref="A66" location="'63'!A1" display="Table 63: Depository Statistics"/>
    <hyperlink ref="A67" location="'64'!A1" display="Table 64: Number of Commodities Permitted and traded at Exchanges"/>
    <hyperlink ref="A68" location="'65'!A1" display="Table 65: Trends in Commodity Indices"/>
    <hyperlink ref="A69" location="'66'!A1" display="Table 66: Trends in Commodity Derivatives at MCX"/>
    <hyperlink ref="A70" location="'67'!A1" display="Table 67: Trends in Commodity Derivatives at NCDEX"/>
    <hyperlink ref="A71" location="'68'!A1" display="Table 68: Trends in  Commodity Derivatives at BSE"/>
    <hyperlink ref="A72" location="'69'!A1" display="Table 69: Trends in Commodity Derivatives at NSE"/>
    <hyperlink ref="A73" location="'70'!A1" display="Table 70: Participant-wise percentage share of turnover in Commodity Futures"/>
    <hyperlink ref="A74" location="'71'!A1" display="Table 71: Commodity-wise Trading Volume and Turnover at MCX"/>
    <hyperlink ref="A75" location="'72'!A1" display="Table 72: Commodity-wise Trading Volume and Turnover at NCDEX"/>
    <hyperlink ref="A76" location="'73'!A1" display="Table 73: Commodity-wise Trading Volume and Turnover at ICEX, NSE and BSE"/>
    <hyperlink ref="A77" location="'74'!A1" display="Table 74: Macro Economic Indicators"/>
  </hyperlinks>
  <printOptions horizontalCentered="1"/>
  <pageMargins left="0.23622047244094491" right="0.23622047244094491" top="0.31496062992125984" bottom="0.39370078740157483" header="0.31496062992125984" footer="0.31496062992125984"/>
  <pageSetup paperSize="9" scale="90" fitToHeight="0" orientation="portrait" useFirstPageNumber="1" r:id="rId1"/>
  <headerFooter>
    <oddFooter>Page &amp;P&amp;R&amp;F</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selection activeCell="O11" sqref="O11"/>
    </sheetView>
  </sheetViews>
  <sheetFormatPr defaultRowHeight="15"/>
  <sheetData>
    <row r="1" spans="1:18">
      <c r="A1" s="1265" t="s">
        <v>11</v>
      </c>
      <c r="B1" s="1265"/>
      <c r="C1" s="1265"/>
      <c r="D1" s="1265"/>
      <c r="E1" s="1265"/>
      <c r="F1" s="1265"/>
      <c r="G1" s="1265"/>
      <c r="H1" s="1265"/>
      <c r="I1" s="1265"/>
      <c r="J1" s="1265"/>
      <c r="K1" s="1265"/>
      <c r="L1" s="1265"/>
      <c r="M1" s="1265"/>
      <c r="N1" s="1265"/>
      <c r="O1" s="173"/>
    </row>
    <row r="2" spans="1:18">
      <c r="A2" s="1208" t="s">
        <v>159</v>
      </c>
      <c r="B2" s="1267" t="s">
        <v>138</v>
      </c>
      <c r="C2" s="1268"/>
      <c r="D2" s="1267" t="s">
        <v>248</v>
      </c>
      <c r="E2" s="1268"/>
      <c r="F2" s="1269" t="s">
        <v>249</v>
      </c>
      <c r="G2" s="1270"/>
      <c r="H2" s="1267" t="s">
        <v>250</v>
      </c>
      <c r="I2" s="1268"/>
      <c r="J2" s="1267" t="s">
        <v>251</v>
      </c>
      <c r="K2" s="1268"/>
      <c r="L2" s="1267" t="s">
        <v>252</v>
      </c>
      <c r="M2" s="1268"/>
      <c r="N2" s="1267" t="s">
        <v>253</v>
      </c>
      <c r="O2" s="1268"/>
    </row>
    <row r="3" spans="1:18" ht="45">
      <c r="A3" s="1266"/>
      <c r="B3" s="195" t="s">
        <v>200</v>
      </c>
      <c r="C3" s="195" t="s">
        <v>201</v>
      </c>
      <c r="D3" s="195" t="s">
        <v>200</v>
      </c>
      <c r="E3" s="195" t="s">
        <v>201</v>
      </c>
      <c r="F3" s="195" t="s">
        <v>200</v>
      </c>
      <c r="G3" s="195" t="s">
        <v>201</v>
      </c>
      <c r="H3" s="195" t="s">
        <v>200</v>
      </c>
      <c r="I3" s="195" t="s">
        <v>201</v>
      </c>
      <c r="J3" s="195" t="s">
        <v>200</v>
      </c>
      <c r="K3" s="195" t="s">
        <v>201</v>
      </c>
      <c r="L3" s="195" t="s">
        <v>200</v>
      </c>
      <c r="M3" s="195" t="s">
        <v>201</v>
      </c>
      <c r="N3" s="195" t="s">
        <v>200</v>
      </c>
      <c r="O3" s="195" t="s">
        <v>201</v>
      </c>
    </row>
    <row r="4" spans="1:18">
      <c r="A4" s="7" t="s">
        <v>247</v>
      </c>
      <c r="B4" s="196">
        <v>238</v>
      </c>
      <c r="C4" s="196">
        <v>65823.222790500004</v>
      </c>
      <c r="D4" s="196">
        <v>22</v>
      </c>
      <c r="E4" s="196">
        <v>75.134</v>
      </c>
      <c r="F4" s="196">
        <v>37</v>
      </c>
      <c r="G4" s="196">
        <v>280.11500000000001</v>
      </c>
      <c r="H4" s="196">
        <v>117</v>
      </c>
      <c r="I4" s="196">
        <v>3087.3290099000001</v>
      </c>
      <c r="J4" s="196">
        <v>15</v>
      </c>
      <c r="K4" s="196">
        <v>956.42131999999992</v>
      </c>
      <c r="L4" s="196">
        <v>20</v>
      </c>
      <c r="M4" s="196">
        <v>6114.4434606000013</v>
      </c>
      <c r="N4" s="196">
        <v>27</v>
      </c>
      <c r="O4" s="196">
        <v>55309.78</v>
      </c>
    </row>
    <row r="5" spans="1:18">
      <c r="A5" s="178" t="s">
        <v>79</v>
      </c>
      <c r="B5" s="196">
        <f>SUM(B6:B11)</f>
        <v>147</v>
      </c>
      <c r="C5" s="196">
        <f t="shared" ref="C5:O5" si="0">SUM(C6:C11)</f>
        <v>31157.346827900001</v>
      </c>
      <c r="D5" s="196">
        <f t="shared" si="0"/>
        <v>3</v>
      </c>
      <c r="E5" s="196">
        <f t="shared" si="0"/>
        <v>9.4619999999999997</v>
      </c>
      <c r="F5" s="196">
        <f t="shared" si="0"/>
        <v>12</v>
      </c>
      <c r="G5" s="196">
        <f t="shared" si="0"/>
        <v>86.295438600000011</v>
      </c>
      <c r="H5" s="196">
        <f t="shared" si="0"/>
        <v>82</v>
      </c>
      <c r="I5" s="196">
        <f t="shared" si="0"/>
        <v>2361.1363614000002</v>
      </c>
      <c r="J5" s="196">
        <f t="shared" si="0"/>
        <v>17</v>
      </c>
      <c r="K5" s="196">
        <f t="shared" si="0"/>
        <v>1084.1316806</v>
      </c>
      <c r="L5" s="196">
        <f t="shared" si="0"/>
        <v>12</v>
      </c>
      <c r="M5" s="196">
        <f t="shared" si="0"/>
        <v>3565.7739278999998</v>
      </c>
      <c r="N5" s="196">
        <f t="shared" si="0"/>
        <v>21</v>
      </c>
      <c r="O5" s="196">
        <f t="shared" si="0"/>
        <v>24050.547419399998</v>
      </c>
      <c r="Q5" s="77"/>
      <c r="R5" s="77"/>
    </row>
    <row r="6" spans="1:18" ht="15.75">
      <c r="A6" s="197">
        <v>45017</v>
      </c>
      <c r="B6" s="198">
        <f>D6+F6+H6+J6+L6+N6</f>
        <v>14</v>
      </c>
      <c r="C6" s="198">
        <f>E6+G6+I6+K6+M6+O6</f>
        <v>1981.2977965999999</v>
      </c>
      <c r="D6" s="198">
        <v>1</v>
      </c>
      <c r="E6" s="198">
        <v>4.5999999999999996</v>
      </c>
      <c r="F6" s="198">
        <v>2</v>
      </c>
      <c r="G6" s="198">
        <v>13.8705</v>
      </c>
      <c r="H6" s="198">
        <v>8</v>
      </c>
      <c r="I6" s="198">
        <v>227.78239399999998</v>
      </c>
      <c r="J6" s="198">
        <v>1</v>
      </c>
      <c r="K6" s="198">
        <v>65.999996999999993</v>
      </c>
      <c r="L6" s="198">
        <v>0</v>
      </c>
      <c r="M6" s="198">
        <v>0</v>
      </c>
      <c r="N6" s="198">
        <v>2</v>
      </c>
      <c r="O6" s="198">
        <v>1669.0449056</v>
      </c>
    </row>
    <row r="7" spans="1:18" ht="15.75">
      <c r="A7" s="197">
        <v>45077</v>
      </c>
      <c r="B7" s="198">
        <f t="shared" ref="B7:B9" si="1">D7+F7+H7+J7+L7+N7</f>
        <v>14</v>
      </c>
      <c r="C7" s="198">
        <f t="shared" ref="C7:C9" si="2">E7+G7+I7+K7+M7+O7</f>
        <v>7273.5494699999999</v>
      </c>
      <c r="D7" s="198">
        <v>0</v>
      </c>
      <c r="E7" s="198">
        <v>0</v>
      </c>
      <c r="F7" s="198">
        <v>1</v>
      </c>
      <c r="G7" s="198">
        <v>9.3330000000000002</v>
      </c>
      <c r="H7" s="198">
        <v>10</v>
      </c>
      <c r="I7" s="198">
        <v>336.61740000000003</v>
      </c>
      <c r="J7" s="198">
        <v>0</v>
      </c>
      <c r="K7" s="198">
        <v>0</v>
      </c>
      <c r="L7" s="198">
        <v>1</v>
      </c>
      <c r="M7" s="198">
        <v>107.49379999999999</v>
      </c>
      <c r="N7" s="198">
        <v>2</v>
      </c>
      <c r="O7" s="198">
        <v>6820.10527</v>
      </c>
    </row>
    <row r="8" spans="1:18" ht="15.75">
      <c r="A8" s="197">
        <v>45078</v>
      </c>
      <c r="B8" s="198">
        <f t="shared" si="1"/>
        <v>25</v>
      </c>
      <c r="C8" s="198">
        <f t="shared" si="2"/>
        <v>1484.4890366999998</v>
      </c>
      <c r="D8" s="198">
        <v>1</v>
      </c>
      <c r="E8" s="198">
        <v>2.8319999999999999</v>
      </c>
      <c r="F8" s="198">
        <v>1</v>
      </c>
      <c r="G8" s="198">
        <v>6.0158075999999996</v>
      </c>
      <c r="H8" s="198">
        <v>16</v>
      </c>
      <c r="I8" s="198">
        <v>447.04522909999997</v>
      </c>
      <c r="J8" s="198">
        <v>5</v>
      </c>
      <c r="K8" s="198">
        <v>316.95599999999996</v>
      </c>
      <c r="L8" s="198">
        <v>1</v>
      </c>
      <c r="M8" s="198">
        <v>105.14</v>
      </c>
      <c r="N8" s="198">
        <v>1</v>
      </c>
      <c r="O8" s="198">
        <v>606.5</v>
      </c>
    </row>
    <row r="9" spans="1:18" ht="15.75">
      <c r="A9" s="197">
        <v>45108</v>
      </c>
      <c r="B9" s="198">
        <f t="shared" si="1"/>
        <v>28</v>
      </c>
      <c r="C9" s="198">
        <f t="shared" si="2"/>
        <v>4386.9669477999996</v>
      </c>
      <c r="D9" s="198">
        <v>0</v>
      </c>
      <c r="E9" s="198">
        <v>0</v>
      </c>
      <c r="F9" s="198">
        <v>1</v>
      </c>
      <c r="G9" s="198">
        <v>5.69</v>
      </c>
      <c r="H9" s="198">
        <v>15</v>
      </c>
      <c r="I9" s="198">
        <v>439.30113630000005</v>
      </c>
      <c r="J9" s="198">
        <v>5</v>
      </c>
      <c r="K9" s="198">
        <v>318.30568360000001</v>
      </c>
      <c r="L9" s="198">
        <v>3</v>
      </c>
      <c r="M9" s="198">
        <v>1333.4301278999999</v>
      </c>
      <c r="N9" s="198">
        <v>4</v>
      </c>
      <c r="O9" s="198">
        <v>2290.2399999999998</v>
      </c>
    </row>
    <row r="10" spans="1:18" ht="15.75">
      <c r="A10" s="197">
        <v>45139</v>
      </c>
      <c r="B10" s="198">
        <f>D10+F10+H10+J10+L10+N10</f>
        <v>31</v>
      </c>
      <c r="C10" s="198">
        <f t="shared" ref="C10" si="3">E10+G10+I10+K10+M10+O10</f>
        <v>6466.6735767999999</v>
      </c>
      <c r="D10" s="198">
        <v>1</v>
      </c>
      <c r="E10" s="198">
        <v>2.0299999999999998</v>
      </c>
      <c r="F10" s="198">
        <v>5</v>
      </c>
      <c r="G10" s="198">
        <v>36.516131000000001</v>
      </c>
      <c r="H10" s="198">
        <v>16</v>
      </c>
      <c r="I10" s="198">
        <v>575.59020200000009</v>
      </c>
      <c r="J10" s="198">
        <v>2</v>
      </c>
      <c r="K10" s="198">
        <v>156.39999999999998</v>
      </c>
      <c r="L10" s="198">
        <v>2</v>
      </c>
      <c r="M10" s="198">
        <v>504.05</v>
      </c>
      <c r="N10" s="198">
        <v>5</v>
      </c>
      <c r="O10" s="198">
        <v>5192.0872437999997</v>
      </c>
    </row>
    <row r="11" spans="1:18" ht="15.75">
      <c r="A11" s="197">
        <v>45170</v>
      </c>
      <c r="B11" s="198">
        <f>D11+F11+H11+J11+L11+N11</f>
        <v>35</v>
      </c>
      <c r="C11" s="198">
        <f t="shared" ref="C11" si="4">E11+G11+I11+K11+M11+O11</f>
        <v>9564.3700000000008</v>
      </c>
      <c r="D11" s="198">
        <v>0</v>
      </c>
      <c r="E11" s="198">
        <v>0</v>
      </c>
      <c r="F11" s="198">
        <v>2</v>
      </c>
      <c r="G11" s="198">
        <v>14.87</v>
      </c>
      <c r="H11" s="198">
        <v>17</v>
      </c>
      <c r="I11" s="198">
        <v>334.79999999999995</v>
      </c>
      <c r="J11" s="198">
        <v>4</v>
      </c>
      <c r="K11" s="198">
        <v>226.46999999999997</v>
      </c>
      <c r="L11" s="198">
        <v>5</v>
      </c>
      <c r="M11" s="198">
        <v>1515.6599999999999</v>
      </c>
      <c r="N11" s="198">
        <v>7</v>
      </c>
      <c r="O11" s="198">
        <v>7472.5700000000006</v>
      </c>
    </row>
    <row r="12" spans="1:18" ht="15.75">
      <c r="A12" s="1263" t="s">
        <v>238</v>
      </c>
      <c r="B12" s="1263"/>
      <c r="C12" s="1263"/>
      <c r="D12" s="1263"/>
      <c r="E12" s="1263"/>
      <c r="F12" s="1263"/>
      <c r="G12" s="1263"/>
      <c r="H12" s="1263"/>
      <c r="I12" s="1263"/>
      <c r="J12" s="199"/>
      <c r="K12" s="199"/>
      <c r="L12" s="199"/>
      <c r="M12" s="199"/>
      <c r="N12" s="199"/>
      <c r="O12" s="199"/>
    </row>
    <row r="13" spans="1:18">
      <c r="A13" s="1264" t="s">
        <v>1284</v>
      </c>
      <c r="B13" s="1264"/>
      <c r="C13" s="1264"/>
      <c r="D13" s="1264"/>
      <c r="E13" s="194"/>
      <c r="F13" s="194"/>
      <c r="G13" s="194"/>
      <c r="H13" s="194"/>
      <c r="I13" s="194"/>
      <c r="J13" s="200"/>
      <c r="K13" s="200"/>
      <c r="L13" s="200"/>
      <c r="M13" s="200"/>
      <c r="N13" s="200"/>
      <c r="O13" s="200"/>
    </row>
    <row r="14" spans="1:18">
      <c r="A14" s="1196" t="s">
        <v>175</v>
      </c>
      <c r="B14" s="1196"/>
      <c r="C14" s="186"/>
      <c r="D14" s="194"/>
      <c r="E14" s="194"/>
      <c r="F14" s="194"/>
      <c r="G14" s="194"/>
      <c r="H14" s="194"/>
      <c r="I14" s="194"/>
      <c r="J14" s="200"/>
      <c r="K14" s="200"/>
      <c r="L14" s="200"/>
      <c r="M14" s="200"/>
      <c r="N14" s="200"/>
      <c r="O14" s="200"/>
    </row>
    <row r="15" spans="1:18">
      <c r="A15" s="201"/>
      <c r="B15" s="200"/>
      <c r="C15" s="200"/>
      <c r="D15" s="200"/>
      <c r="E15" s="200"/>
      <c r="F15" s="200"/>
      <c r="J15" s="200"/>
      <c r="K15" s="200"/>
      <c r="L15" s="200"/>
      <c r="M15" s="200"/>
      <c r="N15" s="200"/>
      <c r="O15" s="200"/>
    </row>
    <row r="16" spans="1:18" ht="15" customHeight="1">
      <c r="A16" s="201"/>
      <c r="B16" s="188"/>
      <c r="C16" s="188"/>
    </row>
    <row r="17" spans="1:15">
      <c r="A17" s="201"/>
      <c r="B17" s="188"/>
      <c r="C17" s="188"/>
      <c r="D17" s="188"/>
      <c r="E17" s="188"/>
      <c r="F17" s="188"/>
      <c r="J17" s="188"/>
      <c r="K17" s="188"/>
      <c r="L17" s="188"/>
      <c r="M17" s="188"/>
      <c r="N17" s="188"/>
      <c r="O17" s="188"/>
    </row>
    <row r="18" spans="1:15">
      <c r="A18" s="201"/>
      <c r="B18" s="188"/>
      <c r="C18" s="188"/>
      <c r="D18" s="188"/>
      <c r="E18" s="188"/>
      <c r="F18" s="188"/>
      <c r="J18" s="188"/>
      <c r="K18" s="188"/>
      <c r="L18" s="188"/>
      <c r="M18" s="188"/>
      <c r="N18" s="188"/>
      <c r="O18" s="188"/>
    </row>
    <row r="19" spans="1:15">
      <c r="A19" s="201"/>
      <c r="B19" s="188"/>
      <c r="C19" s="188"/>
      <c r="D19" s="188"/>
      <c r="E19" s="188"/>
      <c r="F19" s="188"/>
      <c r="J19" s="188"/>
      <c r="K19" s="188"/>
      <c r="L19" s="188"/>
      <c r="M19" s="188"/>
      <c r="N19" s="188"/>
      <c r="O19" s="188"/>
    </row>
    <row r="20" spans="1:15">
      <c r="A20" s="202"/>
      <c r="B20" s="193"/>
      <c r="C20" s="193"/>
      <c r="D20" s="193"/>
      <c r="E20" s="193"/>
      <c r="F20" s="193"/>
      <c r="J20" s="193"/>
      <c r="K20" s="193"/>
      <c r="L20" s="193"/>
      <c r="M20" s="193"/>
      <c r="N20" s="193"/>
      <c r="O20" s="193"/>
    </row>
    <row r="21" spans="1:15">
      <c r="A21" s="202"/>
      <c r="B21" s="193"/>
      <c r="C21" s="193"/>
      <c r="D21" s="193"/>
      <c r="E21" s="193"/>
      <c r="F21" s="193"/>
      <c r="J21" s="193"/>
      <c r="K21" s="193"/>
      <c r="L21" s="193"/>
      <c r="M21" s="193"/>
      <c r="N21" s="193"/>
      <c r="O21" s="193"/>
    </row>
    <row r="22" spans="1:15" ht="15.75">
      <c r="A22" s="203"/>
      <c r="B22" s="199"/>
      <c r="C22" s="199"/>
      <c r="D22" s="199"/>
      <c r="E22" s="199"/>
      <c r="F22" s="199"/>
      <c r="G22" s="199"/>
      <c r="H22" s="199"/>
      <c r="I22" s="199"/>
      <c r="J22" s="199"/>
      <c r="K22" s="199"/>
      <c r="L22" s="199"/>
      <c r="M22" s="199"/>
      <c r="N22" s="199"/>
      <c r="O22" s="199"/>
    </row>
    <row r="24" spans="1:15">
      <c r="J24" s="194"/>
      <c r="K24" s="194"/>
      <c r="L24" s="194"/>
      <c r="M24" s="194"/>
      <c r="N24" s="194"/>
      <c r="O24" s="194"/>
    </row>
    <row r="25" spans="1:15">
      <c r="J25" s="194"/>
      <c r="K25" s="194"/>
      <c r="L25" s="194"/>
      <c r="M25" s="194"/>
      <c r="N25" s="194"/>
      <c r="O25" s="194"/>
    </row>
    <row r="26" spans="1:15">
      <c r="J26" s="64"/>
      <c r="K26" s="64"/>
      <c r="L26" s="64"/>
      <c r="M26" s="64"/>
      <c r="N26" s="64"/>
      <c r="O26" s="64"/>
    </row>
  </sheetData>
  <mergeCells count="12">
    <mergeCell ref="A12:I12"/>
    <mergeCell ref="A13:D13"/>
    <mergeCell ref="A14:B14"/>
    <mergeCell ref="A1:N1"/>
    <mergeCell ref="A2:A3"/>
    <mergeCell ref="B2:C2"/>
    <mergeCell ref="D2:E2"/>
    <mergeCell ref="F2:G2"/>
    <mergeCell ref="H2:I2"/>
    <mergeCell ref="J2:K2"/>
    <mergeCell ref="L2:M2"/>
    <mergeCell ref="N2:O2"/>
  </mergeCells>
  <printOptions horizontalCentered="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workbookViewId="0">
      <selection activeCell="K5" sqref="K5"/>
    </sheetView>
  </sheetViews>
  <sheetFormatPr defaultRowHeight="15"/>
  <sheetData>
    <row r="1" spans="1:11">
      <c r="A1" s="1265" t="s">
        <v>12</v>
      </c>
      <c r="B1" s="1265"/>
      <c r="C1" s="1265"/>
      <c r="D1" s="1265"/>
      <c r="E1" s="1265"/>
      <c r="F1" s="1265"/>
      <c r="G1" s="1265"/>
      <c r="H1" s="1265"/>
      <c r="I1" s="1265"/>
      <c r="J1" s="173"/>
      <c r="K1" s="173"/>
    </row>
    <row r="2" spans="1:11">
      <c r="A2" s="1208" t="s">
        <v>159</v>
      </c>
      <c r="B2" s="1269" t="s">
        <v>254</v>
      </c>
      <c r="C2" s="1270"/>
      <c r="D2" s="1269" t="s">
        <v>255</v>
      </c>
      <c r="E2" s="1270"/>
      <c r="F2" s="1269" t="s">
        <v>256</v>
      </c>
      <c r="G2" s="1270"/>
      <c r="H2" s="1269" t="s">
        <v>257</v>
      </c>
      <c r="I2" s="1270"/>
      <c r="J2" s="1269" t="s">
        <v>138</v>
      </c>
      <c r="K2" s="1270"/>
    </row>
    <row r="3" spans="1:11" ht="45">
      <c r="A3" s="1266"/>
      <c r="B3" s="155" t="s">
        <v>200</v>
      </c>
      <c r="C3" s="155" t="s">
        <v>201</v>
      </c>
      <c r="D3" s="155" t="s">
        <v>200</v>
      </c>
      <c r="E3" s="155" t="s">
        <v>201</v>
      </c>
      <c r="F3" s="155" t="s">
        <v>200</v>
      </c>
      <c r="G3" s="155" t="s">
        <v>201</v>
      </c>
      <c r="H3" s="155" t="s">
        <v>200</v>
      </c>
      <c r="I3" s="155" t="s">
        <v>201</v>
      </c>
      <c r="J3" s="204" t="s">
        <v>200</v>
      </c>
      <c r="K3" s="155" t="s">
        <v>201</v>
      </c>
    </row>
    <row r="4" spans="1:11">
      <c r="A4" s="78" t="s">
        <v>78</v>
      </c>
      <c r="B4" s="205">
        <v>0</v>
      </c>
      <c r="C4" s="206">
        <v>0</v>
      </c>
      <c r="D4" s="205">
        <v>0</v>
      </c>
      <c r="E4" s="206">
        <v>0</v>
      </c>
      <c r="F4" s="207">
        <v>0</v>
      </c>
      <c r="G4" s="207">
        <v>0</v>
      </c>
      <c r="H4" s="205">
        <v>11</v>
      </c>
      <c r="I4" s="206">
        <v>8212.34</v>
      </c>
      <c r="J4" s="207">
        <v>11</v>
      </c>
      <c r="K4" s="206">
        <v>8212.3399348889998</v>
      </c>
    </row>
    <row r="5" spans="1:11">
      <c r="A5" s="178" t="s">
        <v>79</v>
      </c>
      <c r="B5" s="208">
        <f>SUM(B6:B11)</f>
        <v>0</v>
      </c>
      <c r="C5" s="208">
        <f t="shared" ref="C5:I5" si="0">SUM(C6:C11)</f>
        <v>0</v>
      </c>
      <c r="D5" s="208">
        <f t="shared" si="0"/>
        <v>0</v>
      </c>
      <c r="E5" s="208">
        <f t="shared" si="0"/>
        <v>0</v>
      </c>
      <c r="F5" s="208">
        <f t="shared" si="0"/>
        <v>0</v>
      </c>
      <c r="G5" s="208">
        <f t="shared" si="0"/>
        <v>0</v>
      </c>
      <c r="H5" s="208">
        <f>SUM(H6:H11)</f>
        <v>20</v>
      </c>
      <c r="I5" s="208">
        <f t="shared" si="0"/>
        <v>19342.400000000001</v>
      </c>
      <c r="J5" s="208">
        <f>SUM(J6:J11)</f>
        <v>20</v>
      </c>
      <c r="K5" s="208">
        <f>SUM(K6:K11)</f>
        <v>19342.400000000001</v>
      </c>
    </row>
    <row r="6" spans="1:11">
      <c r="A6" s="139">
        <v>45017</v>
      </c>
      <c r="B6" s="23">
        <v>0</v>
      </c>
      <c r="C6" s="23">
        <v>0</v>
      </c>
      <c r="D6" s="23">
        <v>0</v>
      </c>
      <c r="E6" s="23">
        <v>0</v>
      </c>
      <c r="F6" s="23">
        <v>0</v>
      </c>
      <c r="G6" s="23">
        <v>0</v>
      </c>
      <c r="H6" s="209">
        <v>2</v>
      </c>
      <c r="I6" s="490">
        <v>1000.49</v>
      </c>
      <c r="J6" s="302">
        <f>SUM(B6,D6,F6,H6)</f>
        <v>2</v>
      </c>
      <c r="K6" s="302">
        <f>SUM(C6,E6,G6,I6)</f>
        <v>1000.49</v>
      </c>
    </row>
    <row r="7" spans="1:11">
      <c r="A7" s="139">
        <v>45047</v>
      </c>
      <c r="B7" s="23">
        <v>0</v>
      </c>
      <c r="C7" s="23">
        <v>0</v>
      </c>
      <c r="D7" s="23">
        <v>0</v>
      </c>
      <c r="E7" s="23">
        <v>0</v>
      </c>
      <c r="F7" s="23">
        <v>0</v>
      </c>
      <c r="G7" s="23">
        <v>0</v>
      </c>
      <c r="H7" s="210">
        <v>2</v>
      </c>
      <c r="I7" s="490">
        <v>349.91</v>
      </c>
      <c r="J7" s="302">
        <f t="shared" ref="J7:J11" si="1">SUM(B7,D7,F7,H7)</f>
        <v>2</v>
      </c>
      <c r="K7" s="302">
        <f t="shared" ref="K7:K11" si="2">SUM(C7,E7,G7,I7)</f>
        <v>349.91</v>
      </c>
    </row>
    <row r="8" spans="1:11">
      <c r="A8" s="139">
        <v>45078</v>
      </c>
      <c r="B8" s="23">
        <v>0</v>
      </c>
      <c r="C8" s="23">
        <v>0</v>
      </c>
      <c r="D8" s="23">
        <v>0</v>
      </c>
      <c r="E8" s="23">
        <v>0</v>
      </c>
      <c r="F8" s="23">
        <v>0</v>
      </c>
      <c r="G8" s="23">
        <v>0</v>
      </c>
      <c r="H8" s="23">
        <v>3</v>
      </c>
      <c r="I8" s="301">
        <v>1800</v>
      </c>
      <c r="J8" s="302">
        <f t="shared" si="1"/>
        <v>3</v>
      </c>
      <c r="K8" s="302">
        <f t="shared" si="2"/>
        <v>1800</v>
      </c>
    </row>
    <row r="9" spans="1:11">
      <c r="A9" s="139">
        <v>45108</v>
      </c>
      <c r="B9" s="23">
        <v>0</v>
      </c>
      <c r="C9" s="23">
        <v>0</v>
      </c>
      <c r="D9" s="23">
        <v>0</v>
      </c>
      <c r="E9" s="23">
        <v>0</v>
      </c>
      <c r="F9" s="23">
        <v>0</v>
      </c>
      <c r="G9" s="23">
        <v>0</v>
      </c>
      <c r="H9" s="23">
        <v>4</v>
      </c>
      <c r="I9" s="301">
        <v>5690</v>
      </c>
      <c r="J9" s="302">
        <f t="shared" si="1"/>
        <v>4</v>
      </c>
      <c r="K9" s="302">
        <f t="shared" si="2"/>
        <v>5690</v>
      </c>
    </row>
    <row r="10" spans="1:11">
      <c r="A10" s="139">
        <v>45139</v>
      </c>
      <c r="B10" s="23">
        <v>0</v>
      </c>
      <c r="C10" s="23">
        <v>0</v>
      </c>
      <c r="D10" s="23">
        <v>0</v>
      </c>
      <c r="E10" s="23">
        <v>0</v>
      </c>
      <c r="F10" s="23">
        <v>0</v>
      </c>
      <c r="G10" s="23">
        <v>0</v>
      </c>
      <c r="H10" s="301">
        <v>4</v>
      </c>
      <c r="I10" s="301">
        <v>7400</v>
      </c>
      <c r="J10" s="302">
        <f t="shared" si="1"/>
        <v>4</v>
      </c>
      <c r="K10" s="302">
        <f t="shared" si="2"/>
        <v>7400</v>
      </c>
    </row>
    <row r="11" spans="1:11">
      <c r="A11" s="139">
        <v>45170</v>
      </c>
      <c r="B11" s="23">
        <v>0</v>
      </c>
      <c r="C11" s="23">
        <v>0</v>
      </c>
      <c r="D11" s="23">
        <v>0</v>
      </c>
      <c r="E11" s="23">
        <v>0</v>
      </c>
      <c r="F11" s="23">
        <v>0</v>
      </c>
      <c r="G11" s="23">
        <v>0</v>
      </c>
      <c r="H11" s="301">
        <v>5</v>
      </c>
      <c r="I11" s="301">
        <v>3102</v>
      </c>
      <c r="J11" s="302">
        <f t="shared" si="1"/>
        <v>5</v>
      </c>
      <c r="K11" s="302">
        <f t="shared" si="2"/>
        <v>3102</v>
      </c>
    </row>
    <row r="12" spans="1:11" ht="15" customHeight="1">
      <c r="A12" s="1271" t="s">
        <v>258</v>
      </c>
      <c r="B12" s="1271"/>
      <c r="C12" s="1271"/>
      <c r="D12" s="1271"/>
      <c r="E12" s="1271"/>
      <c r="F12" s="1271"/>
      <c r="G12" s="1271"/>
      <c r="H12" s="1271"/>
      <c r="I12" s="1271"/>
      <c r="J12" s="1271"/>
      <c r="K12" s="1271"/>
    </row>
    <row r="13" spans="1:11" ht="15" customHeight="1">
      <c r="A13" s="1272" t="s">
        <v>1308</v>
      </c>
      <c r="B13" s="1272"/>
      <c r="C13" s="1272"/>
      <c r="D13" s="1272"/>
      <c r="E13" s="1272"/>
      <c r="F13" s="211"/>
      <c r="G13" s="211"/>
      <c r="H13" s="211"/>
      <c r="I13" s="211"/>
      <c r="J13" s="194"/>
      <c r="K13" s="194"/>
    </row>
    <row r="14" spans="1:11" ht="15" customHeight="1">
      <c r="A14" s="1273" t="s">
        <v>259</v>
      </c>
      <c r="B14" s="1273"/>
      <c r="C14" s="1273"/>
      <c r="D14" s="1273"/>
      <c r="E14" s="211"/>
      <c r="F14" s="211"/>
      <c r="G14" s="211"/>
      <c r="H14" s="211"/>
      <c r="I14" s="211"/>
      <c r="J14" s="194"/>
      <c r="K14" s="194"/>
    </row>
    <row r="15" spans="1:11">
      <c r="A15" s="87"/>
      <c r="B15" s="212"/>
      <c r="C15" s="88"/>
      <c r="D15" s="212"/>
      <c r="E15" s="88"/>
      <c r="F15" s="85"/>
      <c r="G15" s="85"/>
      <c r="H15" s="85"/>
      <c r="I15" s="85"/>
      <c r="J15" s="85"/>
      <c r="K15" s="85"/>
    </row>
    <row r="16" spans="1:11">
      <c r="A16" s="87"/>
      <c r="B16" s="212"/>
      <c r="C16" s="88"/>
      <c r="D16" s="212"/>
      <c r="E16" s="88"/>
      <c r="F16" s="85"/>
      <c r="G16" s="85"/>
      <c r="H16" s="212"/>
      <c r="I16" s="88"/>
      <c r="J16" s="85"/>
      <c r="K16" s="88"/>
    </row>
    <row r="17" spans="1:11">
      <c r="A17" s="87"/>
      <c r="B17" s="56"/>
      <c r="C17" s="56"/>
      <c r="D17" s="56"/>
      <c r="E17" s="56"/>
      <c r="F17" s="56"/>
      <c r="G17" s="56"/>
      <c r="H17" s="212"/>
      <c r="I17" s="88"/>
      <c r="J17" s="85"/>
      <c r="K17" s="88"/>
    </row>
    <row r="18" spans="1:11">
      <c r="A18" s="87"/>
      <c r="B18" s="56"/>
      <c r="C18" s="56"/>
      <c r="D18" s="56"/>
      <c r="E18" s="56"/>
      <c r="F18" s="56"/>
      <c r="G18" s="56"/>
      <c r="H18" s="56"/>
      <c r="I18" s="56"/>
      <c r="J18" s="56"/>
      <c r="K18" s="56"/>
    </row>
    <row r="19" spans="1:11">
      <c r="A19" s="87"/>
      <c r="B19" s="56"/>
      <c r="C19" s="56"/>
      <c r="D19" s="56"/>
      <c r="E19" s="56"/>
      <c r="F19" s="56"/>
      <c r="G19" s="56"/>
      <c r="H19" s="56"/>
      <c r="I19" s="56"/>
      <c r="J19" s="56"/>
      <c r="K19" s="56"/>
    </row>
    <row r="20" spans="1:11">
      <c r="A20" s="202"/>
      <c r="B20" s="213"/>
      <c r="C20" s="213"/>
      <c r="D20" s="213"/>
      <c r="E20" s="213"/>
      <c r="F20" s="213"/>
      <c r="G20" s="213"/>
      <c r="H20" s="213"/>
      <c r="I20" s="213"/>
      <c r="J20" s="213"/>
      <c r="K20" s="213"/>
    </row>
    <row r="21" spans="1:11">
      <c r="A21" s="202"/>
      <c r="B21" s="213"/>
      <c r="C21" s="213"/>
      <c r="D21" s="213"/>
      <c r="E21" s="213"/>
      <c r="F21" s="213"/>
      <c r="G21" s="213"/>
      <c r="H21" s="213"/>
      <c r="I21" s="213"/>
      <c r="J21" s="213"/>
      <c r="K21" s="213"/>
    </row>
    <row r="22" spans="1:11">
      <c r="A22" s="154"/>
      <c r="B22" s="213"/>
      <c r="C22" s="213"/>
      <c r="D22" s="213"/>
      <c r="E22" s="213"/>
      <c r="F22" s="213"/>
      <c r="G22" s="213"/>
      <c r="H22" s="213"/>
      <c r="I22" s="213"/>
      <c r="J22" s="213"/>
      <c r="K22" s="213"/>
    </row>
  </sheetData>
  <mergeCells count="10">
    <mergeCell ref="J2:K2"/>
    <mergeCell ref="A12:K12"/>
    <mergeCell ref="A13:E13"/>
    <mergeCell ref="A14:D14"/>
    <mergeCell ref="A1:I1"/>
    <mergeCell ref="A2:A3"/>
    <mergeCell ref="B2:C2"/>
    <mergeCell ref="D2:E2"/>
    <mergeCell ref="F2:G2"/>
    <mergeCell ref="H2:I2"/>
  </mergeCells>
  <printOptions horizontalCentered="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
  <sheetViews>
    <sheetView workbookViewId="0">
      <selection activeCell="K6" sqref="K6:K10"/>
    </sheetView>
  </sheetViews>
  <sheetFormatPr defaultRowHeight="15"/>
  <cols>
    <col min="1" max="1" width="17.140625" customWidth="1"/>
  </cols>
  <sheetData>
    <row r="1" spans="1:22">
      <c r="A1" s="1265" t="s">
        <v>13</v>
      </c>
      <c r="B1" s="1265"/>
      <c r="C1" s="1265"/>
      <c r="D1" s="1265"/>
      <c r="E1" s="1265"/>
      <c r="F1" s="1265"/>
      <c r="G1" s="1265"/>
      <c r="H1" s="1265"/>
      <c r="I1" s="1265"/>
      <c r="J1" s="173"/>
      <c r="K1" s="173"/>
    </row>
    <row r="2" spans="1:22">
      <c r="A2" s="1198" t="s">
        <v>260</v>
      </c>
      <c r="B2" s="1269" t="s">
        <v>254</v>
      </c>
      <c r="C2" s="1270"/>
      <c r="D2" s="1269" t="s">
        <v>255</v>
      </c>
      <c r="E2" s="1270"/>
      <c r="F2" s="1269" t="s">
        <v>256</v>
      </c>
      <c r="G2" s="1270"/>
      <c r="H2" s="1269" t="s">
        <v>261</v>
      </c>
      <c r="I2" s="1270"/>
      <c r="J2" s="1269" t="s">
        <v>138</v>
      </c>
      <c r="K2" s="1270"/>
    </row>
    <row r="3" spans="1:22" ht="45">
      <c r="A3" s="1199"/>
      <c r="B3" s="214" t="s">
        <v>200</v>
      </c>
      <c r="C3" s="214" t="s">
        <v>201</v>
      </c>
      <c r="D3" s="214" t="s">
        <v>200</v>
      </c>
      <c r="E3" s="214" t="s">
        <v>201</v>
      </c>
      <c r="F3" s="214" t="s">
        <v>200</v>
      </c>
      <c r="G3" s="214" t="s">
        <v>201</v>
      </c>
      <c r="H3" s="214" t="s">
        <v>200</v>
      </c>
      <c r="I3" s="214" t="s">
        <v>201</v>
      </c>
      <c r="J3" s="214" t="s">
        <v>200</v>
      </c>
      <c r="K3" s="214" t="s">
        <v>201</v>
      </c>
    </row>
    <row r="4" spans="1:22">
      <c r="A4" s="178" t="s">
        <v>78</v>
      </c>
      <c r="B4" s="491">
        <v>211</v>
      </c>
      <c r="C4" s="491">
        <v>2735.32</v>
      </c>
      <c r="D4" s="491">
        <v>35</v>
      </c>
      <c r="E4" s="491">
        <v>374.58000000000004</v>
      </c>
      <c r="F4" s="491">
        <v>7</v>
      </c>
      <c r="G4" s="491">
        <v>25.490000000000002</v>
      </c>
      <c r="H4" s="491">
        <v>201</v>
      </c>
      <c r="I4" s="491">
        <v>80696.510000000009</v>
      </c>
      <c r="J4" s="491">
        <v>454</v>
      </c>
      <c r="K4" s="491">
        <v>83831.98</v>
      </c>
    </row>
    <row r="5" spans="1:22">
      <c r="A5" s="178" t="s">
        <v>79</v>
      </c>
      <c r="B5" s="491">
        <f>SUM(B6:B11)</f>
        <v>176</v>
      </c>
      <c r="C5" s="491">
        <f t="shared" ref="C5:K5" si="0">SUM(C6:C11)</f>
        <v>3958.57</v>
      </c>
      <c r="D5" s="491">
        <f t="shared" si="0"/>
        <v>32</v>
      </c>
      <c r="E5" s="491">
        <f t="shared" si="0"/>
        <v>559.65599999999995</v>
      </c>
      <c r="F5" s="491">
        <f t="shared" si="0"/>
        <v>3</v>
      </c>
      <c r="G5" s="491">
        <f t="shared" si="0"/>
        <v>26.759999999999998</v>
      </c>
      <c r="H5" s="491">
        <f t="shared" si="0"/>
        <v>116</v>
      </c>
      <c r="I5" s="491">
        <f t="shared" si="0"/>
        <v>10120.280000000001</v>
      </c>
      <c r="J5" s="491">
        <f t="shared" si="0"/>
        <v>327</v>
      </c>
      <c r="K5" s="491">
        <f t="shared" si="0"/>
        <v>14665.266</v>
      </c>
      <c r="M5" s="77"/>
      <c r="N5" s="77"/>
      <c r="O5" s="77"/>
      <c r="P5" s="77"/>
      <c r="Q5" s="77"/>
      <c r="R5" s="77"/>
      <c r="S5" s="77"/>
      <c r="T5" s="77"/>
      <c r="U5" s="77"/>
      <c r="V5" s="77"/>
    </row>
    <row r="6" spans="1:22">
      <c r="A6" s="139">
        <v>45017</v>
      </c>
      <c r="B6" s="492">
        <v>26</v>
      </c>
      <c r="C6" s="492">
        <v>1528.58</v>
      </c>
      <c r="D6" s="492">
        <v>4</v>
      </c>
      <c r="E6" s="492">
        <v>49.23</v>
      </c>
      <c r="F6" s="492">
        <v>1</v>
      </c>
      <c r="G6" s="492">
        <v>15.15</v>
      </c>
      <c r="H6" s="492">
        <v>13</v>
      </c>
      <c r="I6" s="492">
        <v>3241.82</v>
      </c>
      <c r="J6" s="492">
        <f>B6+D6+F6+H6</f>
        <v>44</v>
      </c>
      <c r="K6" s="492">
        <f>C6+E6+G6+I6</f>
        <v>4834.7800000000007</v>
      </c>
    </row>
    <row r="7" spans="1:22">
      <c r="A7" s="139">
        <v>45047</v>
      </c>
      <c r="B7" s="492">
        <v>31</v>
      </c>
      <c r="C7" s="492">
        <v>722.34</v>
      </c>
      <c r="D7" s="492">
        <v>3</v>
      </c>
      <c r="E7" s="492">
        <v>63.08</v>
      </c>
      <c r="F7" s="492">
        <v>1</v>
      </c>
      <c r="G7" s="492">
        <v>0.6</v>
      </c>
      <c r="H7" s="492">
        <v>16</v>
      </c>
      <c r="I7" s="492">
        <v>1267.8900000000001</v>
      </c>
      <c r="J7" s="492">
        <f t="shared" ref="J7:J11" si="1">B7+D7+F7+H7</f>
        <v>51</v>
      </c>
      <c r="K7" s="492">
        <f t="shared" ref="K7:K11" si="2">C7+E7+G7+I7</f>
        <v>2053.9100000000003</v>
      </c>
    </row>
    <row r="8" spans="1:22">
      <c r="A8" s="139">
        <v>45078</v>
      </c>
      <c r="B8" s="492">
        <v>23</v>
      </c>
      <c r="C8" s="492">
        <v>438.29</v>
      </c>
      <c r="D8" s="492">
        <v>4</v>
      </c>
      <c r="E8" s="492">
        <v>19.88</v>
      </c>
      <c r="F8" s="492">
        <v>1</v>
      </c>
      <c r="G8" s="492">
        <v>11.01</v>
      </c>
      <c r="H8" s="492">
        <v>16</v>
      </c>
      <c r="I8" s="492">
        <v>2157.41</v>
      </c>
      <c r="J8" s="492">
        <f>B8+D8+F8+H8</f>
        <v>44</v>
      </c>
      <c r="K8" s="492">
        <f t="shared" si="2"/>
        <v>2626.5899999999997</v>
      </c>
    </row>
    <row r="9" spans="1:22">
      <c r="A9" s="139">
        <v>45108</v>
      </c>
      <c r="B9" s="492">
        <v>33</v>
      </c>
      <c r="C9" s="492">
        <v>513.52</v>
      </c>
      <c r="D9" s="492">
        <v>5</v>
      </c>
      <c r="E9" s="492">
        <v>20.03</v>
      </c>
      <c r="F9" s="492">
        <v>0</v>
      </c>
      <c r="G9" s="492">
        <v>0</v>
      </c>
      <c r="H9" s="492">
        <v>23</v>
      </c>
      <c r="I9" s="492">
        <v>793.76</v>
      </c>
      <c r="J9" s="492">
        <f t="shared" si="1"/>
        <v>61</v>
      </c>
      <c r="K9" s="492">
        <f t="shared" si="2"/>
        <v>1327.31</v>
      </c>
    </row>
    <row r="10" spans="1:22">
      <c r="A10" s="139">
        <v>45139</v>
      </c>
      <c r="B10" s="492">
        <v>34</v>
      </c>
      <c r="C10" s="492">
        <v>536.19000000000005</v>
      </c>
      <c r="D10" s="492">
        <v>3</v>
      </c>
      <c r="E10" s="492">
        <v>159.65</v>
      </c>
      <c r="F10" s="492">
        <v>0</v>
      </c>
      <c r="G10" s="492">
        <v>0</v>
      </c>
      <c r="H10" s="492">
        <v>24</v>
      </c>
      <c r="I10" s="492">
        <v>1135.57</v>
      </c>
      <c r="J10" s="492">
        <f t="shared" si="1"/>
        <v>61</v>
      </c>
      <c r="K10" s="492">
        <f t="shared" si="2"/>
        <v>1831.4099999999999</v>
      </c>
    </row>
    <row r="11" spans="1:22">
      <c r="A11" s="139">
        <v>45170</v>
      </c>
      <c r="B11" s="492">
        <v>29</v>
      </c>
      <c r="C11" s="492">
        <v>219.65</v>
      </c>
      <c r="D11" s="492">
        <v>13</v>
      </c>
      <c r="E11" s="492">
        <v>247.786</v>
      </c>
      <c r="F11" s="492">
        <v>0</v>
      </c>
      <c r="G11" s="492">
        <v>0</v>
      </c>
      <c r="H11" s="492">
        <v>24</v>
      </c>
      <c r="I11" s="492">
        <v>1523.83</v>
      </c>
      <c r="J11" s="492">
        <f t="shared" si="1"/>
        <v>66</v>
      </c>
      <c r="K11" s="492">
        <f t="shared" si="2"/>
        <v>1991.2660000000001</v>
      </c>
    </row>
    <row r="12" spans="1:22">
      <c r="A12" s="1274" t="s">
        <v>1306</v>
      </c>
      <c r="B12" s="1274"/>
      <c r="C12" s="1274"/>
      <c r="D12" s="86"/>
      <c r="E12" s="86"/>
      <c r="F12" s="86"/>
      <c r="G12" s="86"/>
      <c r="H12" s="86"/>
      <c r="I12" s="86"/>
      <c r="J12" s="86"/>
      <c r="K12" s="86"/>
    </row>
    <row r="13" spans="1:22">
      <c r="A13" s="18" t="s">
        <v>262</v>
      </c>
      <c r="B13" s="18"/>
      <c r="C13" s="18"/>
      <c r="D13" s="86"/>
      <c r="E13" s="86"/>
      <c r="F13" s="86"/>
      <c r="G13" s="86"/>
      <c r="H13" s="86"/>
      <c r="I13" s="86"/>
      <c r="J13" s="86"/>
      <c r="K13" s="86"/>
    </row>
    <row r="14" spans="1:22">
      <c r="A14" s="186" t="s">
        <v>259</v>
      </c>
      <c r="B14" s="186"/>
      <c r="C14" s="89"/>
      <c r="D14" s="86"/>
      <c r="E14" s="86"/>
      <c r="F14" s="86"/>
      <c r="G14" s="86"/>
      <c r="H14" s="86"/>
      <c r="I14" s="86"/>
      <c r="J14" s="86"/>
      <c r="K14" s="86"/>
    </row>
    <row r="15" spans="1:22">
      <c r="A15" s="87"/>
      <c r="B15" s="86"/>
      <c r="C15" s="86"/>
      <c r="D15" s="86"/>
      <c r="E15" s="86"/>
      <c r="F15" s="86"/>
      <c r="G15" s="86"/>
      <c r="H15" s="86"/>
      <c r="I15" s="86"/>
      <c r="J15" s="86"/>
      <c r="K15" s="86"/>
    </row>
    <row r="16" spans="1:22">
      <c r="A16" s="87"/>
      <c r="B16" s="215"/>
      <c r="C16" s="215"/>
      <c r="D16" s="215"/>
      <c r="E16" s="215"/>
      <c r="F16" s="215"/>
      <c r="G16" s="215"/>
      <c r="H16" s="215"/>
      <c r="I16" s="215"/>
      <c r="J16" s="215"/>
      <c r="K16" s="215"/>
    </row>
    <row r="17" spans="1:11">
      <c r="A17" s="87"/>
      <c r="B17" s="215"/>
      <c r="C17" s="215"/>
      <c r="D17" s="215"/>
      <c r="E17" s="215"/>
      <c r="F17" s="215"/>
      <c r="G17" s="215"/>
      <c r="H17" s="215"/>
      <c r="I17" s="216"/>
      <c r="J17" s="215"/>
      <c r="K17" s="215"/>
    </row>
    <row r="18" spans="1:11">
      <c r="A18" s="87"/>
      <c r="B18" s="215"/>
      <c r="C18" s="215"/>
      <c r="D18" s="215"/>
      <c r="E18" s="215"/>
      <c r="F18" s="215"/>
      <c r="G18" s="215"/>
      <c r="H18" s="215"/>
      <c r="I18" s="215"/>
      <c r="J18" s="215"/>
      <c r="K18" s="215"/>
    </row>
    <row r="19" spans="1:11">
      <c r="A19" s="87"/>
      <c r="B19" s="215"/>
      <c r="C19" s="215"/>
      <c r="D19" s="215"/>
      <c r="E19" s="215"/>
      <c r="F19" s="215"/>
      <c r="G19" s="215"/>
      <c r="H19" s="215"/>
      <c r="I19" s="215"/>
      <c r="J19" s="215"/>
      <c r="K19" s="215"/>
    </row>
    <row r="20" spans="1:11">
      <c r="A20" s="202"/>
      <c r="B20" s="217"/>
      <c r="C20" s="217"/>
      <c r="D20" s="217"/>
      <c r="E20" s="217"/>
      <c r="F20" s="217"/>
      <c r="G20" s="217"/>
      <c r="H20" s="217"/>
      <c r="I20" s="218"/>
      <c r="J20" s="217"/>
      <c r="K20" s="218"/>
    </row>
    <row r="21" spans="1:11">
      <c r="A21" s="202"/>
      <c r="B21" s="217"/>
      <c r="C21" s="217"/>
      <c r="D21" s="217"/>
      <c r="E21" s="217"/>
      <c r="F21" s="217"/>
      <c r="G21" s="217"/>
      <c r="H21" s="217"/>
      <c r="I21" s="217"/>
      <c r="J21" s="217"/>
      <c r="K21" s="217"/>
    </row>
    <row r="22" spans="1:11">
      <c r="A22" s="154"/>
      <c r="B22" s="217"/>
      <c r="C22" s="217"/>
      <c r="D22" s="217"/>
      <c r="E22" s="217"/>
      <c r="F22" s="217"/>
      <c r="G22" s="217"/>
      <c r="H22" s="217"/>
      <c r="I22" s="217"/>
      <c r="J22" s="217"/>
      <c r="K22" s="217"/>
    </row>
    <row r="23" spans="1:11">
      <c r="A23" s="154"/>
      <c r="B23" s="217"/>
      <c r="C23" s="217"/>
      <c r="D23" s="217"/>
      <c r="E23" s="217"/>
      <c r="F23" s="217"/>
      <c r="G23" s="217"/>
      <c r="H23" s="217"/>
      <c r="I23" s="217"/>
      <c r="J23" s="217"/>
      <c r="K23" s="217"/>
    </row>
    <row r="25" spans="1:11">
      <c r="D25" s="219"/>
      <c r="E25" s="194"/>
      <c r="F25" s="194"/>
      <c r="G25" s="194"/>
      <c r="H25" s="194"/>
      <c r="I25" s="194"/>
      <c r="J25" s="194"/>
      <c r="K25" s="194"/>
    </row>
    <row r="26" spans="1:11">
      <c r="D26" s="89"/>
      <c r="E26" s="194"/>
      <c r="F26" s="194"/>
      <c r="G26" s="194"/>
      <c r="H26" s="194"/>
      <c r="I26" s="194"/>
      <c r="J26" s="194"/>
      <c r="K26" s="194"/>
    </row>
    <row r="27" spans="1:11">
      <c r="D27" s="220"/>
      <c r="E27" s="220"/>
      <c r="F27" s="220"/>
      <c r="G27" s="220"/>
      <c r="H27" s="220"/>
      <c r="I27" s="220"/>
      <c r="J27" s="220"/>
      <c r="K27" s="220"/>
    </row>
  </sheetData>
  <mergeCells count="8">
    <mergeCell ref="J2:K2"/>
    <mergeCell ref="A12:C12"/>
    <mergeCell ref="A1:I1"/>
    <mergeCell ref="A2:A3"/>
    <mergeCell ref="B2:C2"/>
    <mergeCell ref="D2:E2"/>
    <mergeCell ref="F2:G2"/>
    <mergeCell ref="H2:I2"/>
  </mergeCells>
  <printOptions horizontalCentered="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7"/>
  <sheetViews>
    <sheetView zoomScaleNormal="100" workbookViewId="0">
      <selection activeCell="H14" sqref="H14"/>
    </sheetView>
  </sheetViews>
  <sheetFormatPr defaultColWidth="9.140625" defaultRowHeight="15"/>
  <cols>
    <col min="1" max="2" width="14.5703125" style="221" bestFit="1" customWidth="1"/>
    <col min="3" max="3" width="15.85546875" style="221" bestFit="1" customWidth="1"/>
    <col min="4" max="4" width="14.5703125" style="221" bestFit="1" customWidth="1"/>
    <col min="5" max="5" width="15.85546875" style="221" bestFit="1" customWidth="1"/>
    <col min="6" max="6" width="14.5703125" style="221" bestFit="1" customWidth="1"/>
    <col min="7" max="7" width="15.85546875" style="221" bestFit="1" customWidth="1"/>
    <col min="8" max="8" width="9.5703125" style="221" customWidth="1"/>
    <col min="9" max="9" width="15.85546875" style="221" bestFit="1" customWidth="1"/>
    <col min="10" max="10" width="8.5703125" style="221" customWidth="1"/>
    <col min="11" max="16384" width="9.140625" style="221"/>
  </cols>
  <sheetData>
    <row r="1" spans="1:21" ht="15.75" customHeight="1">
      <c r="A1" s="1276" t="s">
        <v>14</v>
      </c>
      <c r="B1" s="1276"/>
      <c r="C1" s="1276"/>
      <c r="D1" s="1276"/>
      <c r="E1" s="1276"/>
      <c r="F1" s="1276"/>
      <c r="G1" s="1276"/>
      <c r="H1" s="1276"/>
      <c r="I1" s="1276"/>
    </row>
    <row r="2" spans="1:21" s="222" customFormat="1" ht="18" customHeight="1">
      <c r="A2" s="1277" t="s">
        <v>260</v>
      </c>
      <c r="B2" s="1279" t="s">
        <v>255</v>
      </c>
      <c r="C2" s="1280"/>
      <c r="D2" s="1279" t="s">
        <v>254</v>
      </c>
      <c r="E2" s="1280"/>
      <c r="F2" s="1279" t="s">
        <v>257</v>
      </c>
      <c r="G2" s="1280"/>
      <c r="H2" s="1279" t="s">
        <v>138</v>
      </c>
      <c r="I2" s="1280"/>
    </row>
    <row r="3" spans="1:21" s="222" customFormat="1" ht="27" customHeight="1">
      <c r="A3" s="1278"/>
      <c r="B3" s="223" t="s">
        <v>200</v>
      </c>
      <c r="C3" s="223" t="s">
        <v>211</v>
      </c>
      <c r="D3" s="223" t="s">
        <v>200</v>
      </c>
      <c r="E3" s="223" t="s">
        <v>211</v>
      </c>
      <c r="F3" s="223" t="s">
        <v>200</v>
      </c>
      <c r="G3" s="223" t="s">
        <v>211</v>
      </c>
      <c r="H3" s="223" t="s">
        <v>200</v>
      </c>
      <c r="I3" s="223" t="s">
        <v>211</v>
      </c>
    </row>
    <row r="4" spans="1:21" s="228" customFormat="1" ht="18" customHeight="1">
      <c r="A4" s="224" t="s">
        <v>78</v>
      </c>
      <c r="B4" s="225">
        <v>363</v>
      </c>
      <c r="C4" s="226">
        <v>223404.1629</v>
      </c>
      <c r="D4" s="226">
        <v>1018</v>
      </c>
      <c r="E4" s="226">
        <v>245127.7042137</v>
      </c>
      <c r="F4" s="225">
        <v>143</v>
      </c>
      <c r="G4" s="226">
        <v>285931.11589999998</v>
      </c>
      <c r="H4" s="226">
        <v>1524</v>
      </c>
      <c r="I4" s="227">
        <v>754461</v>
      </c>
    </row>
    <row r="5" spans="1:21" s="228" customFormat="1" ht="18" customHeight="1">
      <c r="A5" s="229" t="s">
        <v>79</v>
      </c>
      <c r="B5" s="374">
        <f>SUM(B6:B11)</f>
        <v>134</v>
      </c>
      <c r="C5" s="374">
        <f t="shared" ref="C5:I5" si="0">SUM(C6:C11)</f>
        <v>96556.783899999995</v>
      </c>
      <c r="D5" s="374">
        <f t="shared" si="0"/>
        <v>435</v>
      </c>
      <c r="E5" s="374">
        <f t="shared" si="0"/>
        <v>142545.79883439001</v>
      </c>
      <c r="F5" s="374">
        <f t="shared" si="0"/>
        <v>52</v>
      </c>
      <c r="G5" s="374">
        <f t="shared" si="0"/>
        <v>142437.4498</v>
      </c>
      <c r="H5" s="374">
        <f>SUM(H6:H11)</f>
        <v>621</v>
      </c>
      <c r="I5" s="374">
        <f t="shared" si="0"/>
        <v>381540.03253439005</v>
      </c>
      <c r="J5" s="230"/>
      <c r="K5" s="230"/>
      <c r="L5" s="230"/>
      <c r="M5" s="230"/>
      <c r="N5" s="230"/>
      <c r="O5" s="230"/>
      <c r="P5" s="230"/>
      <c r="Q5" s="230">
        <f>SUM(I6:I9)</f>
        <v>284082.94253439002</v>
      </c>
      <c r="R5" s="230">
        <f t="shared" ref="R5:U5" si="1">SUM(J6:J11)</f>
        <v>0</v>
      </c>
      <c r="S5" s="230">
        <f t="shared" si="1"/>
        <v>0</v>
      </c>
      <c r="T5" s="230">
        <f t="shared" si="1"/>
        <v>0</v>
      </c>
      <c r="U5" s="230">
        <f t="shared" si="1"/>
        <v>0</v>
      </c>
    </row>
    <row r="6" spans="1:21" s="222" customFormat="1" ht="18" customHeight="1">
      <c r="A6" s="231" t="s">
        <v>168</v>
      </c>
      <c r="B6" s="232">
        <v>24</v>
      </c>
      <c r="C6" s="233">
        <v>17528.179199999999</v>
      </c>
      <c r="D6" s="232">
        <f>72-6</f>
        <v>66</v>
      </c>
      <c r="E6" s="233">
        <f>35897.7419-G6</f>
        <v>25202.721600000001</v>
      </c>
      <c r="F6" s="232">
        <v>6</v>
      </c>
      <c r="G6" s="234">
        <v>10695.0203</v>
      </c>
      <c r="H6" s="235">
        <f>SUM(B6,D6,F6)</f>
        <v>96</v>
      </c>
      <c r="I6" s="234">
        <f>SUM(C6,E6,G6)</f>
        <v>53425.921100000007</v>
      </c>
    </row>
    <row r="7" spans="1:21" s="222" customFormat="1" ht="18" customHeight="1">
      <c r="A7" s="231" t="s">
        <v>169</v>
      </c>
      <c r="B7" s="232">
        <v>33</v>
      </c>
      <c r="C7" s="233">
        <v>21276.26</v>
      </c>
      <c r="D7" s="232">
        <v>79</v>
      </c>
      <c r="E7" s="233">
        <v>26455.58</v>
      </c>
      <c r="F7" s="232">
        <v>12</v>
      </c>
      <c r="G7" s="234">
        <v>36173.64</v>
      </c>
      <c r="H7" s="235">
        <f t="shared" ref="H7:H11" si="2">SUM(B7,D7,F7)</f>
        <v>124</v>
      </c>
      <c r="I7" s="234">
        <f t="shared" ref="I7:I11" si="3">SUM(C7,E7,G7)</f>
        <v>83905.48</v>
      </c>
    </row>
    <row r="8" spans="1:21" s="222" customFormat="1" ht="18" customHeight="1">
      <c r="A8" s="231" t="s">
        <v>170</v>
      </c>
      <c r="B8" s="235">
        <v>29</v>
      </c>
      <c r="C8" s="234">
        <v>27700.684700000002</v>
      </c>
      <c r="D8" s="235">
        <v>85</v>
      </c>
      <c r="E8" s="234">
        <v>18153.829778540006</v>
      </c>
      <c r="F8" s="235">
        <v>13</v>
      </c>
      <c r="G8" s="234">
        <v>50293.089500000002</v>
      </c>
      <c r="H8" s="235">
        <f t="shared" si="2"/>
        <v>127</v>
      </c>
      <c r="I8" s="234">
        <f t="shared" si="3"/>
        <v>96147.603978540006</v>
      </c>
    </row>
    <row r="9" spans="1:21" s="222" customFormat="1" ht="18" customHeight="1">
      <c r="A9" s="231" t="s">
        <v>171</v>
      </c>
      <c r="B9" s="235">
        <v>17</v>
      </c>
      <c r="C9" s="234">
        <v>5717</v>
      </c>
      <c r="D9" s="235">
        <v>54</v>
      </c>
      <c r="E9" s="234">
        <v>33372.937455850006</v>
      </c>
      <c r="F9" s="235">
        <v>9</v>
      </c>
      <c r="G9" s="234">
        <v>11514</v>
      </c>
      <c r="H9" s="235">
        <f t="shared" si="2"/>
        <v>80</v>
      </c>
      <c r="I9" s="234">
        <f t="shared" si="3"/>
        <v>50603.937455850006</v>
      </c>
    </row>
    <row r="10" spans="1:21" s="222" customFormat="1" ht="18" customHeight="1">
      <c r="A10" s="231" t="s">
        <v>1286</v>
      </c>
      <c r="B10" s="235">
        <v>15</v>
      </c>
      <c r="C10" s="377">
        <v>10084.449999999999</v>
      </c>
      <c r="D10" s="377">
        <v>70</v>
      </c>
      <c r="E10" s="377">
        <v>16087.73</v>
      </c>
      <c r="F10" s="377">
        <v>8</v>
      </c>
      <c r="G10" s="377">
        <v>21208.699999999997</v>
      </c>
      <c r="H10" s="235">
        <f t="shared" si="2"/>
        <v>93</v>
      </c>
      <c r="I10" s="234">
        <f t="shared" si="3"/>
        <v>47380.88</v>
      </c>
    </row>
    <row r="11" spans="1:21" s="222" customFormat="1" ht="18" customHeight="1">
      <c r="A11" s="231" t="s">
        <v>1309</v>
      </c>
      <c r="B11" s="377">
        <v>16</v>
      </c>
      <c r="C11" s="377">
        <v>14250.210000000001</v>
      </c>
      <c r="D11" s="377">
        <v>81</v>
      </c>
      <c r="E11" s="377">
        <v>23273</v>
      </c>
      <c r="F11" s="377">
        <v>4</v>
      </c>
      <c r="G11" s="377">
        <v>12553</v>
      </c>
      <c r="H11" s="235">
        <f t="shared" si="2"/>
        <v>101</v>
      </c>
      <c r="I11" s="234">
        <f t="shared" si="3"/>
        <v>50076.21</v>
      </c>
    </row>
    <row r="12" spans="1:21" s="222" customFormat="1" ht="15" customHeight="1">
      <c r="A12" s="231" t="s">
        <v>1306</v>
      </c>
      <c r="B12" s="231"/>
      <c r="C12" s="231"/>
      <c r="E12" s="236"/>
      <c r="H12" s="237"/>
      <c r="I12" s="236"/>
    </row>
    <row r="13" spans="1:21" s="222" customFormat="1" ht="13.5" customHeight="1">
      <c r="A13" s="1275" t="s">
        <v>263</v>
      </c>
      <c r="B13" s="1275"/>
    </row>
    <row r="14" spans="1:21">
      <c r="C14" s="238"/>
      <c r="H14" s="239"/>
      <c r="I14" s="240"/>
    </row>
    <row r="15" spans="1:21">
      <c r="I15" s="238"/>
    </row>
    <row r="16" spans="1:21" ht="0.75" customHeight="1"/>
    <row r="17" spans="2:9">
      <c r="B17" s="239"/>
      <c r="C17" s="239"/>
      <c r="D17" s="239"/>
      <c r="E17" s="239"/>
      <c r="F17" s="239"/>
      <c r="G17" s="239"/>
      <c r="H17" s="239"/>
      <c r="I17" s="239"/>
    </row>
  </sheetData>
  <mergeCells count="7">
    <mergeCell ref="A13:B13"/>
    <mergeCell ref="A1:I1"/>
    <mergeCell ref="A2:A3"/>
    <mergeCell ref="B2:C2"/>
    <mergeCell ref="D2:E2"/>
    <mergeCell ref="F2:G2"/>
    <mergeCell ref="H2:I2"/>
  </mergeCells>
  <printOptions horizontalCentered="1"/>
  <pageMargins left="0.78431372549019618" right="0.78431372549019618" top="0.98039215686274517" bottom="0.98039215686274517" header="0.50980392156862753" footer="0.50980392156862753"/>
  <pageSetup paperSize="9" scale="53" orientation="landscape" useFirstPageNumber="1"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8"/>
  <sheetViews>
    <sheetView zoomScaleNormal="100" workbookViewId="0">
      <selection activeCell="A2" sqref="A2:A3"/>
    </sheetView>
  </sheetViews>
  <sheetFormatPr defaultColWidth="9.140625" defaultRowHeight="15"/>
  <cols>
    <col min="1" max="1" width="14.5703125" style="221" bestFit="1" customWidth="1"/>
    <col min="2" max="2" width="14.85546875" style="221" bestFit="1" customWidth="1"/>
    <col min="3" max="3" width="12.42578125" style="221" customWidth="1"/>
    <col min="4" max="4" width="9.42578125" style="221" customWidth="1"/>
    <col min="5" max="5" width="10.42578125" style="221" customWidth="1"/>
    <col min="6" max="6" width="8.85546875" style="221" bestFit="1" customWidth="1"/>
    <col min="7" max="7" width="8.5703125" style="221" customWidth="1"/>
    <col min="8" max="8" width="9.85546875" style="221" bestFit="1" customWidth="1"/>
    <col min="9" max="9" width="10.140625" style="221" customWidth="1"/>
    <col min="10" max="10" width="9.140625" style="221" customWidth="1"/>
    <col min="11" max="11" width="12.5703125" style="221" customWidth="1"/>
    <col min="12" max="17" width="9.140625" style="221"/>
    <col min="18" max="18" width="6" style="221" bestFit="1" customWidth="1"/>
    <col min="19" max="19" width="9.5703125" style="221" bestFit="1" customWidth="1"/>
    <col min="20" max="16384" width="9.140625" style="221"/>
  </cols>
  <sheetData>
    <row r="1" spans="1:22" ht="15" customHeight="1">
      <c r="A1" s="1281" t="s">
        <v>15</v>
      </c>
      <c r="B1" s="1281"/>
      <c r="C1" s="1281"/>
      <c r="D1" s="1281"/>
      <c r="E1" s="1281"/>
      <c r="F1" s="1281"/>
      <c r="G1" s="1281"/>
      <c r="H1" s="1281"/>
      <c r="I1" s="1281"/>
    </row>
    <row r="2" spans="1:22" s="222" customFormat="1" ht="18" customHeight="1">
      <c r="A2" s="1282" t="s">
        <v>159</v>
      </c>
      <c r="B2" s="1284" t="s">
        <v>85</v>
      </c>
      <c r="C2" s="1285"/>
      <c r="D2" s="1284" t="s">
        <v>86</v>
      </c>
      <c r="E2" s="1285"/>
      <c r="F2" s="1284" t="s">
        <v>87</v>
      </c>
      <c r="G2" s="1286"/>
      <c r="H2" s="1287" t="s">
        <v>138</v>
      </c>
      <c r="I2" s="1288"/>
    </row>
    <row r="3" spans="1:22" s="222" customFormat="1" ht="54.75" customHeight="1">
      <c r="A3" s="1283"/>
      <c r="B3" s="924" t="s">
        <v>326</v>
      </c>
      <c r="C3" s="924" t="s">
        <v>327</v>
      </c>
      <c r="D3" s="924" t="s">
        <v>326</v>
      </c>
      <c r="E3" s="924" t="s">
        <v>327</v>
      </c>
      <c r="F3" s="924" t="s">
        <v>326</v>
      </c>
      <c r="G3" s="924" t="s">
        <v>327</v>
      </c>
      <c r="H3" s="993" t="s">
        <v>326</v>
      </c>
      <c r="I3" s="924" t="s">
        <v>327</v>
      </c>
    </row>
    <row r="4" spans="1:22" s="228" customFormat="1" ht="18" customHeight="1">
      <c r="A4" s="994" t="s">
        <v>78</v>
      </c>
      <c r="B4" s="995">
        <v>133306</v>
      </c>
      <c r="C4" s="995">
        <v>237448.77813668997</v>
      </c>
      <c r="D4" s="995">
        <v>69923</v>
      </c>
      <c r="E4" s="995">
        <v>1000933.0455886349</v>
      </c>
      <c r="F4" s="996">
        <v>0</v>
      </c>
      <c r="G4" s="996">
        <v>0</v>
      </c>
      <c r="H4" s="995">
        <v>203229</v>
      </c>
      <c r="I4" s="995">
        <v>1238381.8237253251</v>
      </c>
      <c r="K4" s="222"/>
      <c r="L4" s="222"/>
      <c r="M4" s="222"/>
      <c r="N4" s="222"/>
      <c r="O4" s="222"/>
      <c r="P4" s="222"/>
      <c r="Q4" s="222"/>
      <c r="R4" s="222"/>
      <c r="S4" s="222"/>
      <c r="T4" s="222"/>
      <c r="U4" s="222"/>
      <c r="V4" s="222"/>
    </row>
    <row r="5" spans="1:22" s="228" customFormat="1" ht="18" customHeight="1">
      <c r="A5" s="994" t="s">
        <v>79</v>
      </c>
      <c r="B5" s="995">
        <f>SUM(B6:B11)</f>
        <v>62686</v>
      </c>
      <c r="C5" s="995">
        <f t="shared" ref="C5:I5" si="0">SUM(C6:C11)</f>
        <v>100261.82814420995</v>
      </c>
      <c r="D5" s="995">
        <f t="shared" si="0"/>
        <v>37139</v>
      </c>
      <c r="E5" s="995">
        <f t="shared" si="0"/>
        <v>555092.10345708206</v>
      </c>
      <c r="F5" s="995">
        <f t="shared" si="0"/>
        <v>0</v>
      </c>
      <c r="G5" s="995">
        <f t="shared" si="0"/>
        <v>0</v>
      </c>
      <c r="H5" s="995">
        <f t="shared" si="0"/>
        <v>99825</v>
      </c>
      <c r="I5" s="995">
        <f t="shared" si="0"/>
        <v>655353.93160129199</v>
      </c>
      <c r="J5" s="375"/>
      <c r="K5" s="375"/>
      <c r="L5" s="375"/>
      <c r="M5" s="375"/>
      <c r="N5" s="375"/>
      <c r="O5" s="375"/>
      <c r="P5" s="375"/>
      <c r="Q5" s="375"/>
      <c r="R5" s="222"/>
      <c r="S5" s="222"/>
      <c r="T5" s="222"/>
      <c r="U5" s="222"/>
      <c r="V5" s="222"/>
    </row>
    <row r="6" spans="1:22" s="222" customFormat="1" ht="18" customHeight="1">
      <c r="A6" s="527">
        <v>45017</v>
      </c>
      <c r="B6" s="528">
        <v>8799</v>
      </c>
      <c r="C6" s="528">
        <v>13742</v>
      </c>
      <c r="D6" s="528">
        <v>5708</v>
      </c>
      <c r="E6" s="528">
        <v>92636.52</v>
      </c>
      <c r="F6" s="529" t="s">
        <v>328</v>
      </c>
      <c r="G6" s="529" t="s">
        <v>328</v>
      </c>
      <c r="H6" s="530">
        <f t="shared" ref="H6:I11" si="1">D6+B6</f>
        <v>14507</v>
      </c>
      <c r="I6" s="530">
        <f t="shared" si="1"/>
        <v>106378.52</v>
      </c>
      <c r="J6" s="376"/>
      <c r="K6" s="376"/>
    </row>
    <row r="7" spans="1:22" s="222" customFormat="1" ht="18" customHeight="1">
      <c r="A7" s="527">
        <v>45047</v>
      </c>
      <c r="B7" s="528">
        <v>10601</v>
      </c>
      <c r="C7" s="528">
        <v>19637.817851616986</v>
      </c>
      <c r="D7" s="528">
        <v>6488</v>
      </c>
      <c r="E7" s="528">
        <v>106722.32</v>
      </c>
      <c r="F7" s="529" t="s">
        <v>328</v>
      </c>
      <c r="G7" s="529" t="s">
        <v>328</v>
      </c>
      <c r="H7" s="530">
        <f t="shared" si="1"/>
        <v>17089</v>
      </c>
      <c r="I7" s="530">
        <f t="shared" si="1"/>
        <v>126360.13785161699</v>
      </c>
    </row>
    <row r="8" spans="1:22" s="222" customFormat="1" ht="18" customHeight="1">
      <c r="A8" s="527">
        <v>45078</v>
      </c>
      <c r="B8" s="528">
        <v>10322</v>
      </c>
      <c r="C8" s="528">
        <v>18277.815750889997</v>
      </c>
      <c r="D8" s="528">
        <v>6693</v>
      </c>
      <c r="E8" s="528">
        <v>113165.98</v>
      </c>
      <c r="F8" s="529" t="s">
        <v>328</v>
      </c>
      <c r="G8" s="529" t="s">
        <v>328</v>
      </c>
      <c r="H8" s="530">
        <f t="shared" si="1"/>
        <v>17015</v>
      </c>
      <c r="I8" s="530">
        <f t="shared" si="1"/>
        <v>131443.79575088999</v>
      </c>
    </row>
    <row r="9" spans="1:22" s="222" customFormat="1" ht="18" customHeight="1">
      <c r="A9" s="527">
        <v>45108</v>
      </c>
      <c r="B9" s="528">
        <v>11428</v>
      </c>
      <c r="C9" s="528">
        <v>14954.268810285983</v>
      </c>
      <c r="D9" s="528">
        <v>6088</v>
      </c>
      <c r="E9" s="528">
        <v>90414.173457081997</v>
      </c>
      <c r="F9" s="529" t="s">
        <v>328</v>
      </c>
      <c r="G9" s="529" t="s">
        <v>328</v>
      </c>
      <c r="H9" s="530">
        <f t="shared" si="1"/>
        <v>17516</v>
      </c>
      <c r="I9" s="530">
        <f t="shared" si="1"/>
        <v>105368.44226736798</v>
      </c>
    </row>
    <row r="10" spans="1:22" s="222" customFormat="1" ht="18" customHeight="1">
      <c r="A10" s="527">
        <v>45139</v>
      </c>
      <c r="B10" s="528">
        <v>12089</v>
      </c>
      <c r="C10" s="528">
        <v>17141</v>
      </c>
      <c r="D10" s="528">
        <v>6443</v>
      </c>
      <c r="E10" s="528">
        <v>85765</v>
      </c>
      <c r="F10" s="529" t="s">
        <v>328</v>
      </c>
      <c r="G10" s="529" t="s">
        <v>328</v>
      </c>
      <c r="H10" s="530">
        <f t="shared" si="1"/>
        <v>18532</v>
      </c>
      <c r="I10" s="530">
        <f t="shared" si="1"/>
        <v>102906</v>
      </c>
    </row>
    <row r="11" spans="1:22" s="222" customFormat="1">
      <c r="A11" s="527">
        <v>45170</v>
      </c>
      <c r="B11" s="528">
        <v>9447</v>
      </c>
      <c r="C11" s="528">
        <v>16508.925731416995</v>
      </c>
      <c r="D11" s="528">
        <v>5719</v>
      </c>
      <c r="E11" s="528">
        <v>66388.11</v>
      </c>
      <c r="F11" s="529" t="s">
        <v>328</v>
      </c>
      <c r="G11" s="529" t="s">
        <v>328</v>
      </c>
      <c r="H11" s="530">
        <f t="shared" si="1"/>
        <v>15166</v>
      </c>
      <c r="I11" s="530">
        <f t="shared" si="1"/>
        <v>82897.035731416996</v>
      </c>
    </row>
    <row r="12" spans="1:22" s="222" customFormat="1">
      <c r="A12" s="303"/>
      <c r="B12" s="304"/>
      <c r="C12" s="304"/>
      <c r="D12" s="304"/>
      <c r="E12" s="304"/>
      <c r="F12" s="305"/>
      <c r="G12" s="305"/>
      <c r="H12" s="306"/>
      <c r="I12" s="306"/>
    </row>
    <row r="13" spans="1:22" s="222" customFormat="1">
      <c r="A13" s="307" t="s">
        <v>329</v>
      </c>
      <c r="B13" s="308"/>
      <c r="C13" s="308"/>
      <c r="D13" s="308"/>
      <c r="E13" s="308"/>
      <c r="F13" s="309"/>
      <c r="G13" s="309"/>
      <c r="H13" s="308"/>
      <c r="I13" s="310"/>
    </row>
    <row r="14" spans="1:22" s="222" customFormat="1">
      <c r="A14" s="1289" t="s">
        <v>1306</v>
      </c>
      <c r="B14" s="1289"/>
      <c r="C14" s="1290"/>
    </row>
    <row r="15" spans="1:22" s="222" customFormat="1">
      <c r="A15" s="1275" t="s">
        <v>259</v>
      </c>
      <c r="B15" s="1275"/>
    </row>
    <row r="16" spans="1:22">
      <c r="B16" s="239"/>
      <c r="C16" s="239"/>
      <c r="D16" s="239"/>
      <c r="E16" s="239"/>
      <c r="F16" s="239"/>
      <c r="G16" s="239"/>
      <c r="H16" s="239"/>
      <c r="I16" s="239"/>
    </row>
    <row r="17" spans="2:9">
      <c r="B17" s="238"/>
      <c r="C17" s="238"/>
      <c r="D17" s="238"/>
      <c r="E17" s="311"/>
      <c r="F17" s="238"/>
      <c r="G17" s="238"/>
      <c r="H17" s="238"/>
      <c r="I17" s="238"/>
    </row>
    <row r="18" spans="2:9">
      <c r="B18" s="312"/>
      <c r="C18" s="312"/>
      <c r="D18" s="312"/>
      <c r="E18" s="312"/>
      <c r="F18" s="312"/>
      <c r="G18" s="312"/>
      <c r="H18" s="312"/>
      <c r="I18" s="312"/>
    </row>
  </sheetData>
  <mergeCells count="8">
    <mergeCell ref="A15:B15"/>
    <mergeCell ref="A1:I1"/>
    <mergeCell ref="A2:A3"/>
    <mergeCell ref="B2:C2"/>
    <mergeCell ref="D2:E2"/>
    <mergeCell ref="F2:G2"/>
    <mergeCell ref="H2:I2"/>
    <mergeCell ref="A14:C14"/>
  </mergeCells>
  <printOptions horizontalCentered="1"/>
  <pageMargins left="0.78431372549019618" right="0.78431372549019618" top="0.98039215686274517" bottom="0.98039215686274517" header="0.50980392156862753" footer="0.50980392156862753"/>
  <pageSetup paperSize="9" scale="58" orientation="landscape" useFirstPageNumber="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3"/>
  <sheetViews>
    <sheetView zoomScaleNormal="100" workbookViewId="0">
      <selection activeCell="M6" sqref="M6"/>
    </sheetView>
  </sheetViews>
  <sheetFormatPr defaultColWidth="9.140625" defaultRowHeight="15"/>
  <cols>
    <col min="1" max="1" width="10.5703125" style="221" bestFit="1" customWidth="1"/>
    <col min="2" max="13" width="14.5703125" style="221" bestFit="1" customWidth="1"/>
    <col min="14" max="14" width="5.42578125" style="221" bestFit="1" customWidth="1"/>
    <col min="15" max="16384" width="9.140625" style="221"/>
  </cols>
  <sheetData>
    <row r="1" spans="1:26" ht="16.5" customHeight="1">
      <c r="A1" s="1291" t="s">
        <v>264</v>
      </c>
      <c r="B1" s="1291"/>
      <c r="C1" s="1291"/>
      <c r="D1" s="1291"/>
      <c r="E1" s="1291"/>
      <c r="F1" s="1291"/>
      <c r="G1" s="1291"/>
      <c r="H1" s="1291"/>
      <c r="I1" s="1291"/>
      <c r="J1" s="1291"/>
      <c r="K1" s="1291"/>
      <c r="L1" s="1291"/>
      <c r="M1" s="1291"/>
    </row>
    <row r="2" spans="1:26" s="222" customFormat="1" ht="18" customHeight="1">
      <c r="A2" s="1292" t="s">
        <v>265</v>
      </c>
      <c r="B2" s="1279" t="s">
        <v>266</v>
      </c>
      <c r="C2" s="1294"/>
      <c r="D2" s="1294"/>
      <c r="E2" s="1294"/>
      <c r="F2" s="1294"/>
      <c r="G2" s="1294"/>
      <c r="H2" s="1294"/>
      <c r="I2" s="1280"/>
      <c r="J2" s="1295" t="s">
        <v>267</v>
      </c>
      <c r="K2" s="1296"/>
      <c r="L2" s="1295" t="s">
        <v>138</v>
      </c>
      <c r="M2" s="1296"/>
    </row>
    <row r="3" spans="1:26" s="222" customFormat="1" ht="18" customHeight="1">
      <c r="A3" s="1293"/>
      <c r="B3" s="1279" t="s">
        <v>268</v>
      </c>
      <c r="C3" s="1280"/>
      <c r="D3" s="1279" t="s">
        <v>269</v>
      </c>
      <c r="E3" s="1280"/>
      <c r="F3" s="1279" t="s">
        <v>270</v>
      </c>
      <c r="G3" s="1280"/>
      <c r="H3" s="1279" t="s">
        <v>271</v>
      </c>
      <c r="I3" s="1280"/>
      <c r="J3" s="1297"/>
      <c r="K3" s="1298"/>
      <c r="L3" s="1297"/>
      <c r="M3" s="1298"/>
    </row>
    <row r="4" spans="1:26" s="222" customFormat="1" ht="27" customHeight="1">
      <c r="A4" s="224" t="s">
        <v>272</v>
      </c>
      <c r="B4" s="223" t="s">
        <v>200</v>
      </c>
      <c r="C4" s="223" t="s">
        <v>201</v>
      </c>
      <c r="D4" s="223" t="s">
        <v>200</v>
      </c>
      <c r="E4" s="223" t="s">
        <v>201</v>
      </c>
      <c r="F4" s="223" t="s">
        <v>200</v>
      </c>
      <c r="G4" s="223" t="s">
        <v>201</v>
      </c>
      <c r="H4" s="223" t="s">
        <v>200</v>
      </c>
      <c r="I4" s="223" t="s">
        <v>201</v>
      </c>
      <c r="J4" s="223" t="s">
        <v>200</v>
      </c>
      <c r="K4" s="223" t="s">
        <v>201</v>
      </c>
      <c r="L4" s="223" t="s">
        <v>200</v>
      </c>
      <c r="M4" s="223" t="s">
        <v>201</v>
      </c>
    </row>
    <row r="5" spans="1:26" s="228" customFormat="1" ht="18" customHeight="1">
      <c r="A5" s="224" t="s">
        <v>78</v>
      </c>
      <c r="B5" s="226">
        <v>266</v>
      </c>
      <c r="C5" s="241">
        <v>2019875.8160000001</v>
      </c>
      <c r="D5" s="226">
        <v>409</v>
      </c>
      <c r="E5" s="241">
        <v>372534.52</v>
      </c>
      <c r="F5" s="226">
        <v>372</v>
      </c>
      <c r="G5" s="226">
        <v>61654.900000000009</v>
      </c>
      <c r="H5" s="226">
        <v>200</v>
      </c>
      <c r="I5" s="226">
        <v>18194.870000000003</v>
      </c>
      <c r="J5" s="226">
        <v>72</v>
      </c>
      <c r="K5" s="226">
        <v>17535.12</v>
      </c>
      <c r="L5" s="242">
        <v>1319</v>
      </c>
      <c r="M5" s="241">
        <v>2489794.716</v>
      </c>
    </row>
    <row r="6" spans="1:26" s="246" customFormat="1" ht="18" customHeight="1">
      <c r="A6" s="243" t="s">
        <v>79</v>
      </c>
      <c r="B6" s="244">
        <f>SUM(B7:B10)</f>
        <v>127</v>
      </c>
      <c r="C6" s="244">
        <f t="shared" ref="C6:M6" si="0">SUM(C7:C10)</f>
        <v>1269289.92</v>
      </c>
      <c r="D6" s="244">
        <f t="shared" si="0"/>
        <v>165</v>
      </c>
      <c r="E6" s="244">
        <f t="shared" si="0"/>
        <v>153963.38</v>
      </c>
      <c r="F6" s="244">
        <f t="shared" si="0"/>
        <v>129</v>
      </c>
      <c r="G6" s="244">
        <f t="shared" si="0"/>
        <v>20557.36</v>
      </c>
      <c r="H6" s="244">
        <f t="shared" si="0"/>
        <v>62</v>
      </c>
      <c r="I6" s="244">
        <f t="shared" si="0"/>
        <v>20601.649999999998</v>
      </c>
      <c r="J6" s="244">
        <f t="shared" si="0"/>
        <v>19</v>
      </c>
      <c r="K6" s="244">
        <f t="shared" si="0"/>
        <v>5873</v>
      </c>
      <c r="L6" s="244">
        <f t="shared" si="0"/>
        <v>502</v>
      </c>
      <c r="M6" s="244">
        <f t="shared" si="0"/>
        <v>1470285.31</v>
      </c>
      <c r="N6" s="245"/>
      <c r="O6" s="245"/>
      <c r="P6" s="245"/>
      <c r="Q6" s="245"/>
      <c r="R6" s="245"/>
      <c r="S6" s="245"/>
      <c r="T6" s="245"/>
      <c r="U6" s="245"/>
      <c r="V6" s="245"/>
      <c r="W6" s="245"/>
      <c r="X6" s="245"/>
      <c r="Y6" s="245"/>
      <c r="Z6" s="245"/>
    </row>
    <row r="7" spans="1:26" s="222" customFormat="1" ht="18" customHeight="1">
      <c r="A7" s="231" t="s">
        <v>168</v>
      </c>
      <c r="B7" s="233">
        <v>16</v>
      </c>
      <c r="C7" s="234">
        <v>96343.84</v>
      </c>
      <c r="D7" s="233">
        <v>21</v>
      </c>
      <c r="E7" s="233">
        <v>8364.25</v>
      </c>
      <c r="F7" s="233">
        <v>25</v>
      </c>
      <c r="G7" s="233">
        <v>920.49</v>
      </c>
      <c r="H7" s="233">
        <v>10</v>
      </c>
      <c r="I7" s="233">
        <v>1702.58</v>
      </c>
      <c r="J7" s="233">
        <v>3</v>
      </c>
      <c r="K7" s="233">
        <v>554</v>
      </c>
      <c r="L7" s="233">
        <v>75</v>
      </c>
      <c r="M7" s="234">
        <v>107885.16</v>
      </c>
      <c r="N7" s="236"/>
      <c r="O7" s="236"/>
    </row>
    <row r="8" spans="1:26" s="222" customFormat="1" ht="18" customHeight="1">
      <c r="A8" s="231" t="s">
        <v>169</v>
      </c>
      <c r="B8" s="233">
        <v>29</v>
      </c>
      <c r="C8" s="234">
        <v>188112.1</v>
      </c>
      <c r="D8" s="233">
        <v>44</v>
      </c>
      <c r="E8" s="233">
        <v>27924.79</v>
      </c>
      <c r="F8" s="233">
        <v>20</v>
      </c>
      <c r="G8" s="233">
        <v>2802.42</v>
      </c>
      <c r="H8" s="233">
        <v>24</v>
      </c>
      <c r="I8" s="233">
        <v>1864.4499999999998</v>
      </c>
      <c r="J8" s="233">
        <v>10</v>
      </c>
      <c r="K8" s="233">
        <v>4900</v>
      </c>
      <c r="L8" s="233">
        <v>127</v>
      </c>
      <c r="M8" s="234">
        <v>225603.76</v>
      </c>
      <c r="N8" s="236"/>
      <c r="O8" s="236"/>
    </row>
    <row r="9" spans="1:26" s="222" customFormat="1" ht="18" customHeight="1">
      <c r="A9" s="231" t="s">
        <v>273</v>
      </c>
      <c r="B9" s="234">
        <v>40</v>
      </c>
      <c r="C9" s="234">
        <v>292428.78000000003</v>
      </c>
      <c r="D9" s="234">
        <v>64</v>
      </c>
      <c r="E9" s="234">
        <v>71403.790000000008</v>
      </c>
      <c r="F9" s="234">
        <v>50</v>
      </c>
      <c r="G9" s="234">
        <v>9645.9500000000007</v>
      </c>
      <c r="H9" s="234">
        <v>19</v>
      </c>
      <c r="I9" s="234">
        <v>16207.8</v>
      </c>
      <c r="J9" s="234">
        <v>2</v>
      </c>
      <c r="K9" s="234">
        <v>275</v>
      </c>
      <c r="L9" s="234">
        <v>175</v>
      </c>
      <c r="M9" s="234">
        <v>389961.32</v>
      </c>
      <c r="N9" s="236"/>
      <c r="O9" s="236"/>
    </row>
    <row r="10" spans="1:26" s="222" customFormat="1" ht="18" customHeight="1">
      <c r="A10" s="231" t="s">
        <v>274</v>
      </c>
      <c r="B10" s="234">
        <v>42</v>
      </c>
      <c r="C10" s="234">
        <v>692405.2</v>
      </c>
      <c r="D10" s="234">
        <v>36</v>
      </c>
      <c r="E10" s="234">
        <v>46270.55</v>
      </c>
      <c r="F10" s="234">
        <v>34</v>
      </c>
      <c r="G10" s="234">
        <v>7188.5</v>
      </c>
      <c r="H10" s="234">
        <v>9</v>
      </c>
      <c r="I10" s="234">
        <v>826.81999999999994</v>
      </c>
      <c r="J10" s="234">
        <v>4</v>
      </c>
      <c r="K10" s="234">
        <v>144</v>
      </c>
      <c r="L10" s="234">
        <v>125</v>
      </c>
      <c r="M10" s="234">
        <v>746835.07</v>
      </c>
      <c r="N10" s="236"/>
      <c r="O10" s="236"/>
    </row>
    <row r="11" spans="1:26" s="222" customFormat="1" ht="15" customHeight="1">
      <c r="A11" s="1275" t="s">
        <v>174</v>
      </c>
      <c r="B11" s="1275"/>
      <c r="C11" s="1275"/>
      <c r="D11" s="1275"/>
      <c r="E11" s="1275"/>
      <c r="F11" s="1275"/>
      <c r="G11" s="1275"/>
      <c r="H11" s="1275"/>
      <c r="I11" s="1275"/>
      <c r="J11" s="1275"/>
      <c r="K11" s="1275"/>
    </row>
    <row r="12" spans="1:26" s="222" customFormat="1" ht="15" customHeight="1">
      <c r="A12" s="247" t="s">
        <v>275</v>
      </c>
      <c r="B12" s="247"/>
      <c r="C12" s="247"/>
      <c r="D12" s="247"/>
      <c r="E12" s="247"/>
      <c r="F12" s="247"/>
      <c r="G12" s="247"/>
      <c r="H12" s="247"/>
      <c r="I12" s="247"/>
      <c r="J12" s="247"/>
      <c r="K12" s="247"/>
    </row>
    <row r="13" spans="1:26" s="222" customFormat="1" ht="13.5" customHeight="1">
      <c r="A13" s="1275" t="s">
        <v>276</v>
      </c>
      <c r="B13" s="1275"/>
      <c r="C13" s="1275"/>
      <c r="D13" s="1275"/>
      <c r="E13" s="1275"/>
      <c r="F13" s="1275"/>
    </row>
    <row r="14" spans="1:26">
      <c r="B14" s="238"/>
      <c r="C14" s="238"/>
      <c r="D14" s="238"/>
      <c r="E14" s="238"/>
      <c r="F14" s="238"/>
      <c r="G14" s="238"/>
      <c r="H14" s="238"/>
      <c r="I14" s="238"/>
      <c r="J14" s="238"/>
      <c r="K14" s="238"/>
      <c r="L14" s="238"/>
      <c r="M14" s="238"/>
    </row>
    <row r="15" spans="1:26">
      <c r="L15" s="238"/>
      <c r="M15" s="238"/>
    </row>
    <row r="23" spans="3:13">
      <c r="C23" s="248"/>
      <c r="D23" s="248"/>
      <c r="E23" s="248"/>
      <c r="F23" s="248"/>
      <c r="G23" s="248"/>
      <c r="H23" s="248"/>
      <c r="I23" s="248"/>
      <c r="J23" s="248"/>
      <c r="K23" s="248"/>
      <c r="L23" s="248"/>
      <c r="M23" s="248"/>
    </row>
  </sheetData>
  <mergeCells count="11">
    <mergeCell ref="A11:K11"/>
    <mergeCell ref="A13:F13"/>
    <mergeCell ref="A1:M1"/>
    <mergeCell ref="A2:A3"/>
    <mergeCell ref="B2:I2"/>
    <mergeCell ref="J2:K3"/>
    <mergeCell ref="L2:M3"/>
    <mergeCell ref="B3:C3"/>
    <mergeCell ref="D3:E3"/>
    <mergeCell ref="F3:G3"/>
    <mergeCell ref="H3:I3"/>
  </mergeCells>
  <printOptions horizontalCentered="1"/>
  <pageMargins left="0.78431372549019618" right="0.78431372549019618" top="0.98039215686274517" bottom="0.98039215686274517" header="0.50980392156862753" footer="0.50980392156862753"/>
  <pageSetup paperSize="9" scale="42" orientation="landscape" useFirstPageNumber="1"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4"/>
  <sheetViews>
    <sheetView zoomScaleNormal="100" workbookViewId="0">
      <selection activeCell="F14" sqref="F14"/>
    </sheetView>
  </sheetViews>
  <sheetFormatPr defaultColWidth="9.140625" defaultRowHeight="15"/>
  <cols>
    <col min="1" max="11" width="14.5703125" style="221" bestFit="1" customWidth="1"/>
    <col min="12" max="12" width="5.42578125" style="221" bestFit="1" customWidth="1"/>
    <col min="13" max="16384" width="9.140625" style="221"/>
  </cols>
  <sheetData>
    <row r="1" spans="1:21" ht="19.5" customHeight="1">
      <c r="A1" s="1291" t="s">
        <v>277</v>
      </c>
      <c r="B1" s="1291"/>
      <c r="C1" s="1291"/>
      <c r="D1" s="1291"/>
      <c r="E1" s="1291"/>
      <c r="F1" s="1291"/>
      <c r="G1" s="1291"/>
      <c r="H1" s="1291"/>
      <c r="I1" s="1291"/>
      <c r="J1" s="1291"/>
      <c r="K1" s="1291"/>
    </row>
    <row r="2" spans="1:21" s="222" customFormat="1" ht="18" customHeight="1">
      <c r="A2" s="249" t="s">
        <v>265</v>
      </c>
      <c r="B2" s="1299" t="s">
        <v>278</v>
      </c>
      <c r="C2" s="1300"/>
      <c r="D2" s="1299" t="s">
        <v>279</v>
      </c>
      <c r="E2" s="1300"/>
      <c r="F2" s="1299" t="s">
        <v>280</v>
      </c>
      <c r="G2" s="1300"/>
      <c r="H2" s="1279" t="s">
        <v>281</v>
      </c>
      <c r="I2" s="1280"/>
      <c r="J2" s="1299" t="s">
        <v>282</v>
      </c>
      <c r="K2" s="1300"/>
    </row>
    <row r="3" spans="1:21" s="222" customFormat="1" ht="27" customHeight="1">
      <c r="A3" s="224" t="s">
        <v>272</v>
      </c>
      <c r="B3" s="223" t="s">
        <v>200</v>
      </c>
      <c r="C3" s="223" t="s">
        <v>201</v>
      </c>
      <c r="D3" s="223" t="s">
        <v>200</v>
      </c>
      <c r="E3" s="223" t="s">
        <v>201</v>
      </c>
      <c r="F3" s="223" t="s">
        <v>200</v>
      </c>
      <c r="G3" s="223" t="s">
        <v>201</v>
      </c>
      <c r="H3" s="223" t="s">
        <v>200</v>
      </c>
      <c r="I3" s="223" t="s">
        <v>201</v>
      </c>
      <c r="J3" s="223" t="s">
        <v>200</v>
      </c>
      <c r="K3" s="223" t="s">
        <v>201</v>
      </c>
    </row>
    <row r="4" spans="1:21" s="228" customFormat="1" ht="18" customHeight="1">
      <c r="A4" s="224" t="s">
        <v>78</v>
      </c>
      <c r="B4" s="226">
        <v>460</v>
      </c>
      <c r="C4" s="241">
        <v>269687.23</v>
      </c>
      <c r="D4" s="250">
        <v>251</v>
      </c>
      <c r="E4" s="242">
        <v>107880.65</v>
      </c>
      <c r="F4" s="226">
        <v>7153</v>
      </c>
      <c r="G4" s="251">
        <v>18110492.603</v>
      </c>
      <c r="H4" s="226">
        <v>135</v>
      </c>
      <c r="I4" s="242">
        <v>34838.31</v>
      </c>
      <c r="J4" s="226">
        <v>1041</v>
      </c>
      <c r="K4" s="241">
        <v>454662.93260000006</v>
      </c>
    </row>
    <row r="5" spans="1:21" s="228" customFormat="1" ht="18" customHeight="1">
      <c r="A5" s="243" t="s">
        <v>79</v>
      </c>
      <c r="B5" s="244">
        <f>SUM(B6:B9)</f>
        <v>266</v>
      </c>
      <c r="C5" s="244">
        <f t="shared" ref="C5:J5" si="0">SUM(C6:C9)</f>
        <v>120177.50999999998</v>
      </c>
      <c r="D5" s="244">
        <f t="shared" si="0"/>
        <v>70</v>
      </c>
      <c r="E5" s="244">
        <f t="shared" si="0"/>
        <v>24472.11</v>
      </c>
      <c r="F5" s="244">
        <f t="shared" si="0"/>
        <v>2671</v>
      </c>
      <c r="G5" s="244">
        <f t="shared" si="0"/>
        <v>8792511.5950000007</v>
      </c>
      <c r="H5" s="244">
        <f t="shared" si="0"/>
        <v>58</v>
      </c>
      <c r="I5" s="244">
        <f t="shared" si="0"/>
        <v>18517.46</v>
      </c>
      <c r="J5" s="244">
        <f t="shared" si="0"/>
        <v>465</v>
      </c>
      <c r="K5" s="244">
        <v>846860.17500000005</v>
      </c>
      <c r="L5" s="230"/>
      <c r="M5" s="230"/>
      <c r="N5" s="230"/>
      <c r="O5" s="230"/>
      <c r="P5" s="230"/>
      <c r="Q5" s="230"/>
      <c r="R5" s="230"/>
      <c r="S5" s="230"/>
      <c r="T5" s="230"/>
      <c r="U5" s="230"/>
    </row>
    <row r="6" spans="1:21" s="222" customFormat="1" ht="18" customHeight="1">
      <c r="A6" s="231" t="s">
        <v>168</v>
      </c>
      <c r="B6" s="252">
        <v>17</v>
      </c>
      <c r="C6" s="252">
        <v>6525.88</v>
      </c>
      <c r="D6" s="253">
        <v>16</v>
      </c>
      <c r="E6" s="252">
        <v>4839.68</v>
      </c>
      <c r="F6" s="252">
        <v>563</v>
      </c>
      <c r="G6" s="254">
        <v>1938191.2200000002</v>
      </c>
      <c r="H6" s="252">
        <v>36</v>
      </c>
      <c r="I6" s="252">
        <v>13100</v>
      </c>
      <c r="J6" s="252">
        <v>77</v>
      </c>
      <c r="K6" s="234">
        <v>48942.77</v>
      </c>
    </row>
    <row r="7" spans="1:21" s="222" customFormat="1" ht="18" customHeight="1">
      <c r="A7" s="231" t="s">
        <v>169</v>
      </c>
      <c r="B7" s="252">
        <v>101</v>
      </c>
      <c r="C7" s="252">
        <v>67452.919999999984</v>
      </c>
      <c r="D7" s="253">
        <v>21</v>
      </c>
      <c r="E7" s="252">
        <v>8500.23</v>
      </c>
      <c r="F7" s="252">
        <v>584</v>
      </c>
      <c r="G7" s="254">
        <v>2215716.111</v>
      </c>
      <c r="H7" s="252">
        <v>12</v>
      </c>
      <c r="I7" s="252">
        <v>2298</v>
      </c>
      <c r="J7" s="252">
        <v>96</v>
      </c>
      <c r="K7" s="234">
        <v>41223.199999999997</v>
      </c>
    </row>
    <row r="8" spans="1:21" s="222" customFormat="1" ht="18" customHeight="1">
      <c r="A8" s="231" t="s">
        <v>273</v>
      </c>
      <c r="B8" s="255">
        <v>113</v>
      </c>
      <c r="C8" s="255">
        <v>30889.09</v>
      </c>
      <c r="D8" s="256">
        <v>12</v>
      </c>
      <c r="E8" s="255">
        <v>3333</v>
      </c>
      <c r="F8" s="255">
        <v>878</v>
      </c>
      <c r="G8" s="257">
        <v>2381727.5290000001</v>
      </c>
      <c r="H8" s="255">
        <v>3</v>
      </c>
      <c r="I8" s="255">
        <v>850</v>
      </c>
      <c r="J8" s="255">
        <v>150</v>
      </c>
      <c r="K8" s="234">
        <v>65287.715000000004</v>
      </c>
    </row>
    <row r="9" spans="1:21" s="222" customFormat="1" ht="18" customHeight="1">
      <c r="A9" s="231" t="s">
        <v>274</v>
      </c>
      <c r="B9" s="255">
        <v>35</v>
      </c>
      <c r="C9" s="255">
        <v>15309.619999999999</v>
      </c>
      <c r="D9" s="256">
        <v>21</v>
      </c>
      <c r="E9" s="255">
        <v>7799.2</v>
      </c>
      <c r="F9" s="255">
        <v>646</v>
      </c>
      <c r="G9" s="257">
        <v>2256876.7349999999</v>
      </c>
      <c r="H9" s="255">
        <v>7</v>
      </c>
      <c r="I9" s="255">
        <v>2269.46</v>
      </c>
      <c r="J9" s="255">
        <v>142</v>
      </c>
      <c r="K9" s="234" t="s">
        <v>1282</v>
      </c>
    </row>
    <row r="10" spans="1:21" s="222" customFormat="1" ht="18" customHeight="1">
      <c r="A10" s="1275" t="s">
        <v>283</v>
      </c>
      <c r="B10" s="1275"/>
      <c r="C10" s="1275"/>
      <c r="D10" s="1275"/>
      <c r="E10" s="1275"/>
      <c r="F10" s="1275"/>
      <c r="G10" s="1275"/>
      <c r="H10" s="1275"/>
      <c r="I10" s="1275"/>
      <c r="J10" s="1275"/>
      <c r="K10" s="1275"/>
    </row>
    <row r="11" spans="1:21" s="222" customFormat="1" ht="18" customHeight="1">
      <c r="A11" s="247" t="s">
        <v>275</v>
      </c>
      <c r="B11" s="247"/>
      <c r="C11" s="247"/>
      <c r="D11" s="247"/>
      <c r="E11" s="247"/>
      <c r="F11" s="247"/>
      <c r="G11" s="247"/>
      <c r="H11" s="247"/>
      <c r="I11" s="247"/>
      <c r="J11" s="247"/>
      <c r="K11" s="247"/>
    </row>
    <row r="12" spans="1:21" s="222" customFormat="1" ht="18" customHeight="1">
      <c r="A12" s="355" t="s">
        <v>1283</v>
      </c>
      <c r="B12" s="493"/>
      <c r="C12" s="493"/>
      <c r="D12" s="493"/>
      <c r="E12" s="493"/>
      <c r="F12" s="493"/>
      <c r="G12" s="493"/>
      <c r="H12" s="493"/>
      <c r="I12" s="493"/>
      <c r="J12" s="493"/>
      <c r="K12" s="493"/>
    </row>
    <row r="13" spans="1:21" s="222" customFormat="1" ht="19.5" customHeight="1">
      <c r="A13" s="1275" t="s">
        <v>276</v>
      </c>
      <c r="B13" s="1275"/>
      <c r="C13" s="1275"/>
      <c r="D13" s="1275"/>
      <c r="E13" s="1275"/>
      <c r="F13" s="1275"/>
      <c r="G13" s="1275"/>
      <c r="H13" s="1275"/>
      <c r="I13" s="1275"/>
      <c r="J13" s="1275"/>
      <c r="K13" s="1275"/>
    </row>
    <row r="14" spans="1:21">
      <c r="B14" s="238"/>
      <c r="C14" s="238"/>
      <c r="D14" s="238"/>
      <c r="E14" s="238"/>
      <c r="F14" s="238"/>
      <c r="G14" s="238"/>
      <c r="H14" s="238"/>
      <c r="I14" s="238"/>
      <c r="J14" s="238"/>
      <c r="K14" s="238"/>
    </row>
  </sheetData>
  <mergeCells count="8">
    <mergeCell ref="A10:K10"/>
    <mergeCell ref="A13:K13"/>
    <mergeCell ref="A1:K1"/>
    <mergeCell ref="B2:C2"/>
    <mergeCell ref="D2:E2"/>
    <mergeCell ref="F2:G2"/>
    <mergeCell ref="H2:I2"/>
    <mergeCell ref="J2:K2"/>
  </mergeCells>
  <printOptions horizontalCentered="1"/>
  <pageMargins left="0.78431372549019618" right="0.78431372549019618" top="0.98039215686274517" bottom="0.98039215686274517" header="0.50980392156862753" footer="0.50980392156862753"/>
  <pageSetup paperSize="9" scale="48" orientation="landscape" useFirstPageNumber="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
  <sheetViews>
    <sheetView zoomScaleNormal="100" workbookViewId="0">
      <selection activeCell="D6" sqref="D6"/>
    </sheetView>
  </sheetViews>
  <sheetFormatPr defaultColWidth="9.140625" defaultRowHeight="15"/>
  <cols>
    <col min="1" max="1" width="17.5703125" style="221" customWidth="1"/>
    <col min="2" max="4" width="14.5703125" style="221" bestFit="1" customWidth="1"/>
    <col min="5" max="5" width="13.5703125" style="221" customWidth="1"/>
    <col min="6" max="6" width="6.85546875" style="221" customWidth="1"/>
    <col min="7" max="16384" width="9.140625" style="221"/>
  </cols>
  <sheetData>
    <row r="1" spans="1:5" ht="16.5" customHeight="1">
      <c r="A1" s="922" t="s">
        <v>330</v>
      </c>
      <c r="B1" s="919"/>
      <c r="C1" s="919"/>
      <c r="D1" s="919"/>
      <c r="E1" s="919"/>
    </row>
    <row r="2" spans="1:5" s="222" customFormat="1" ht="18" customHeight="1">
      <c r="A2" s="690" t="s">
        <v>331</v>
      </c>
      <c r="B2" s="686" t="s">
        <v>78</v>
      </c>
      <c r="C2" s="686" t="s">
        <v>79</v>
      </c>
      <c r="D2" s="686" t="s">
        <v>1309</v>
      </c>
    </row>
    <row r="3" spans="1:5" s="222" customFormat="1" ht="18" customHeight="1">
      <c r="A3" s="690" t="s">
        <v>85</v>
      </c>
      <c r="B3" s="687">
        <v>1028864.8099999998</v>
      </c>
      <c r="C3" s="688">
        <v>614572.53</v>
      </c>
      <c r="D3" s="688">
        <v>124138.76000000001</v>
      </c>
      <c r="E3" s="313"/>
    </row>
    <row r="4" spans="1:5" s="222" customFormat="1" ht="18" customHeight="1">
      <c r="A4" s="690" t="s">
        <v>87</v>
      </c>
      <c r="B4" s="687">
        <v>44.482059975000006</v>
      </c>
      <c r="C4" s="314">
        <v>3.3109712400000002</v>
      </c>
      <c r="D4" s="314">
        <v>1.8008025000000001</v>
      </c>
    </row>
    <row r="5" spans="1:5" s="222" customFormat="1" ht="18" customHeight="1">
      <c r="A5" s="690" t="s">
        <v>86</v>
      </c>
      <c r="B5" s="687">
        <v>13305073.380000001</v>
      </c>
      <c r="C5" s="687">
        <v>8391529.1400000006</v>
      </c>
      <c r="D5" s="687">
        <v>1670806.7</v>
      </c>
    </row>
    <row r="6" spans="1:5" s="222" customFormat="1" ht="18" customHeight="1">
      <c r="A6" s="920"/>
      <c r="B6" s="315"/>
      <c r="C6" s="310"/>
      <c r="D6" s="1143">
        <f>SUM(D5,D3)</f>
        <v>1794945.46</v>
      </c>
    </row>
    <row r="7" spans="1:5" s="222" customFormat="1" ht="18.75" customHeight="1">
      <c r="A7" s="1275" t="s">
        <v>1373</v>
      </c>
      <c r="B7" s="1275"/>
      <c r="C7" s="1275"/>
      <c r="D7" s="1275"/>
    </row>
    <row r="8" spans="1:5" s="222" customFormat="1" ht="18.75" customHeight="1">
      <c r="A8" s="316" t="s">
        <v>332</v>
      </c>
      <c r="B8" s="918"/>
      <c r="C8" s="918"/>
      <c r="D8" s="918"/>
    </row>
    <row r="9" spans="1:5" s="222" customFormat="1" ht="18" customHeight="1">
      <c r="A9" s="918" t="s">
        <v>259</v>
      </c>
      <c r="B9" s="918"/>
      <c r="C9" s="918"/>
      <c r="D9" s="918"/>
    </row>
    <row r="10" spans="1:5" ht="28.35" customHeight="1"/>
  </sheetData>
  <mergeCells count="1">
    <mergeCell ref="A7:D7"/>
  </mergeCells>
  <printOptions horizontalCentered="1"/>
  <pageMargins left="0.78431372549019618" right="0.78431372549019618" top="0.98039215686274517" bottom="0.98039215686274517" header="0.50980392156862753" footer="0.50980392156862753"/>
  <pageSetup paperSize="9" scale="99" orientation="portrait" useFirstPageNumber="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
  <sheetViews>
    <sheetView zoomScaleNormal="100" workbookViewId="0">
      <selection activeCell="M11" sqref="M11"/>
    </sheetView>
  </sheetViews>
  <sheetFormatPr defaultColWidth="9.140625" defaultRowHeight="15"/>
  <cols>
    <col min="1" max="12" width="14.5703125" style="221" bestFit="1" customWidth="1"/>
    <col min="13" max="13" width="14" style="221" bestFit="1" customWidth="1"/>
    <col min="14" max="16" width="14.5703125" style="221" bestFit="1" customWidth="1"/>
    <col min="17" max="17" width="13" style="221" customWidth="1"/>
    <col min="18" max="16384" width="9.140625" style="221"/>
  </cols>
  <sheetData>
    <row r="1" spans="1:16" ht="18.75" customHeight="1">
      <c r="A1" s="1291" t="s">
        <v>333</v>
      </c>
      <c r="B1" s="1291"/>
      <c r="C1" s="1291"/>
      <c r="D1" s="1291"/>
      <c r="E1" s="1291"/>
      <c r="F1" s="1291"/>
      <c r="G1" s="1291"/>
      <c r="H1" s="1291"/>
      <c r="I1" s="1291"/>
      <c r="J1" s="1291"/>
      <c r="K1" s="1291"/>
      <c r="L1" s="1291"/>
      <c r="M1" s="1291"/>
      <c r="N1" s="1291"/>
      <c r="O1" s="1291"/>
      <c r="P1" s="1291"/>
    </row>
    <row r="2" spans="1:16" s="222" customFormat="1" ht="18" customHeight="1">
      <c r="A2" s="1304" t="s">
        <v>159</v>
      </c>
      <c r="B2" s="1304" t="s">
        <v>334</v>
      </c>
      <c r="C2" s="1306" t="s">
        <v>335</v>
      </c>
      <c r="D2" s="1304" t="s">
        <v>336</v>
      </c>
      <c r="E2" s="1304" t="s">
        <v>337</v>
      </c>
      <c r="F2" s="1304" t="s">
        <v>338</v>
      </c>
      <c r="G2" s="1304" t="s">
        <v>339</v>
      </c>
      <c r="H2" s="1304" t="s">
        <v>340</v>
      </c>
      <c r="I2" s="1304" t="s">
        <v>341</v>
      </c>
      <c r="J2" s="1304" t="s">
        <v>342</v>
      </c>
      <c r="K2" s="1304" t="s">
        <v>343</v>
      </c>
      <c r="L2" s="1304" t="s">
        <v>344</v>
      </c>
      <c r="M2" s="1304" t="s">
        <v>345</v>
      </c>
      <c r="N2" s="1301" t="s">
        <v>346</v>
      </c>
      <c r="O2" s="1302"/>
      <c r="P2" s="1303"/>
    </row>
    <row r="3" spans="1:16" s="222" customFormat="1" ht="21.75" customHeight="1">
      <c r="A3" s="1305"/>
      <c r="B3" s="1305"/>
      <c r="C3" s="1307"/>
      <c r="D3" s="1305"/>
      <c r="E3" s="1305"/>
      <c r="F3" s="1305"/>
      <c r="G3" s="1305"/>
      <c r="H3" s="1305"/>
      <c r="I3" s="1305"/>
      <c r="J3" s="1305"/>
      <c r="K3" s="1305"/>
      <c r="L3" s="1305"/>
      <c r="M3" s="1305"/>
      <c r="N3" s="689" t="s">
        <v>347</v>
      </c>
      <c r="O3" s="689" t="s">
        <v>348</v>
      </c>
      <c r="P3" s="689" t="s">
        <v>349</v>
      </c>
    </row>
    <row r="4" spans="1:16" s="228" customFormat="1" ht="18" customHeight="1">
      <c r="A4" s="690" t="s">
        <v>78</v>
      </c>
      <c r="B4" s="691">
        <v>5433</v>
      </c>
      <c r="C4" s="691">
        <v>28</v>
      </c>
      <c r="D4" s="691">
        <v>4159</v>
      </c>
      <c r="E4" s="692">
        <v>249</v>
      </c>
      <c r="F4" s="691">
        <v>6722.5</v>
      </c>
      <c r="G4" s="693">
        <v>1355202.28</v>
      </c>
      <c r="H4" s="693">
        <v>1028864.81</v>
      </c>
      <c r="I4" s="691">
        <v>4131.9871887549998</v>
      </c>
      <c r="J4" s="691">
        <v>15304.794496095001</v>
      </c>
      <c r="K4" s="693">
        <v>1355202.28</v>
      </c>
      <c r="L4" s="693">
        <v>1028864.71</v>
      </c>
      <c r="M4" s="694">
        <v>25819896</v>
      </c>
      <c r="N4" s="691">
        <v>63583.07</v>
      </c>
      <c r="O4" s="691">
        <v>50921.22</v>
      </c>
      <c r="P4" s="691">
        <v>58991.519999999997</v>
      </c>
    </row>
    <row r="5" spans="1:16" s="228" customFormat="1" ht="18" customHeight="1">
      <c r="A5" s="695" t="s">
        <v>79</v>
      </c>
      <c r="B5" s="696">
        <v>5256</v>
      </c>
      <c r="C5" s="696">
        <v>24</v>
      </c>
      <c r="D5" s="697">
        <v>4164</v>
      </c>
      <c r="E5" s="696">
        <v>123</v>
      </c>
      <c r="F5" s="696">
        <v>3336.03</v>
      </c>
      <c r="G5" s="696">
        <v>850389.92999999993</v>
      </c>
      <c r="H5" s="696">
        <v>614572.53</v>
      </c>
      <c r="I5" s="697">
        <v>4996.5246341463417</v>
      </c>
      <c r="J5" s="696">
        <v>18422.272281724083</v>
      </c>
      <c r="K5" s="696">
        <v>850389.92999999993</v>
      </c>
      <c r="L5" s="696">
        <v>614572.49</v>
      </c>
      <c r="M5" s="698">
        <v>31906871.940000001</v>
      </c>
      <c r="N5" s="696">
        <v>67619.17</v>
      </c>
      <c r="O5" s="696">
        <v>58793.08</v>
      </c>
      <c r="P5" s="696">
        <v>65828.41</v>
      </c>
    </row>
    <row r="6" spans="1:16" s="222" customFormat="1" ht="18" customHeight="1">
      <c r="A6" s="699" t="s">
        <v>168</v>
      </c>
      <c r="B6" s="700">
        <v>5446</v>
      </c>
      <c r="C6" s="700">
        <v>28</v>
      </c>
      <c r="D6" s="700">
        <v>3943</v>
      </c>
      <c r="E6" s="701">
        <v>17</v>
      </c>
      <c r="F6" s="700">
        <v>347.17000000000007</v>
      </c>
      <c r="G6" s="700">
        <v>78992.62</v>
      </c>
      <c r="H6" s="700">
        <v>51595.100000000013</v>
      </c>
      <c r="I6" s="700">
        <v>3035.0058823529421</v>
      </c>
      <c r="J6" s="700">
        <v>14861.623988247831</v>
      </c>
      <c r="K6" s="700">
        <v>78992.62</v>
      </c>
      <c r="L6" s="700">
        <v>51595.100000000013</v>
      </c>
      <c r="M6" s="702">
        <v>27182858.920000002</v>
      </c>
      <c r="N6" s="700">
        <v>61209.46</v>
      </c>
      <c r="O6" s="700">
        <v>58793.08</v>
      </c>
      <c r="P6" s="700">
        <v>61112.44</v>
      </c>
    </row>
    <row r="7" spans="1:16" s="222" customFormat="1" ht="18" customHeight="1">
      <c r="A7" s="699" t="s">
        <v>169</v>
      </c>
      <c r="B7" s="700">
        <v>5454</v>
      </c>
      <c r="C7" s="700">
        <v>28</v>
      </c>
      <c r="D7" s="700">
        <v>3990</v>
      </c>
      <c r="E7" s="701">
        <v>22</v>
      </c>
      <c r="F7" s="700">
        <v>500</v>
      </c>
      <c r="G7" s="700">
        <v>108931.24999999999</v>
      </c>
      <c r="H7" s="700">
        <v>81587.05</v>
      </c>
      <c r="I7" s="700">
        <v>3708.5022727272731</v>
      </c>
      <c r="J7" s="700">
        <v>16317.410000000002</v>
      </c>
      <c r="K7" s="700">
        <v>108931.24999999999</v>
      </c>
      <c r="L7" s="700">
        <v>81587.05</v>
      </c>
      <c r="M7" s="702">
        <v>28376277.780000001</v>
      </c>
      <c r="N7" s="700">
        <v>63036.12</v>
      </c>
      <c r="O7" s="700">
        <v>61002.17</v>
      </c>
      <c r="P7" s="700">
        <v>62622.239999999998</v>
      </c>
    </row>
    <row r="8" spans="1:16" s="222" customFormat="1" ht="18" customHeight="1">
      <c r="A8" s="699" t="s">
        <v>273</v>
      </c>
      <c r="B8" s="700">
        <v>5409</v>
      </c>
      <c r="C8" s="700">
        <v>28</v>
      </c>
      <c r="D8" s="700">
        <v>4008</v>
      </c>
      <c r="E8" s="701">
        <v>21</v>
      </c>
      <c r="F8" s="700">
        <v>541.49</v>
      </c>
      <c r="G8" s="700">
        <v>132376.87000000002</v>
      </c>
      <c r="H8" s="700">
        <v>108290.07</v>
      </c>
      <c r="I8" s="700">
        <v>5156.67</v>
      </c>
      <c r="J8" s="700">
        <v>19998.535522354981</v>
      </c>
      <c r="K8" s="700">
        <v>132376.87000000002</v>
      </c>
      <c r="L8" s="700">
        <v>108290.07</v>
      </c>
      <c r="M8" s="702">
        <v>29648153.59</v>
      </c>
      <c r="N8" s="700">
        <v>64768.58</v>
      </c>
      <c r="O8" s="700">
        <v>62359.14</v>
      </c>
      <c r="P8" s="700">
        <v>64718.559999999998</v>
      </c>
    </row>
    <row r="9" spans="1:16" s="222" customFormat="1" ht="18" customHeight="1">
      <c r="A9" s="699" t="s">
        <v>274</v>
      </c>
      <c r="B9" s="700">
        <v>5218</v>
      </c>
      <c r="C9" s="700">
        <v>26</v>
      </c>
      <c r="D9" s="700">
        <v>4014</v>
      </c>
      <c r="E9" s="701">
        <v>21</v>
      </c>
      <c r="F9" s="700">
        <v>588.29999999999995</v>
      </c>
      <c r="G9" s="700">
        <v>126094.45</v>
      </c>
      <c r="H9" s="700">
        <v>97643.609999999986</v>
      </c>
      <c r="I9" s="700">
        <v>4649.6957142857136</v>
      </c>
      <c r="J9" s="700">
        <v>16597.587965323812</v>
      </c>
      <c r="K9" s="700">
        <v>126094.45</v>
      </c>
      <c r="L9" s="700">
        <v>97643.579999999987</v>
      </c>
      <c r="M9" s="702">
        <v>30666348.989999998</v>
      </c>
      <c r="N9" s="700">
        <v>67619.17</v>
      </c>
      <c r="O9" s="700">
        <v>64836.160000000003</v>
      </c>
      <c r="P9" s="700">
        <v>66527.67</v>
      </c>
    </row>
    <row r="10" spans="1:16" s="222" customFormat="1" ht="18" customHeight="1">
      <c r="A10" s="699" t="s">
        <v>1286</v>
      </c>
      <c r="B10" s="700">
        <v>5239</v>
      </c>
      <c r="C10" s="700">
        <v>26</v>
      </c>
      <c r="D10" s="700">
        <v>4036</v>
      </c>
      <c r="E10" s="701">
        <v>22</v>
      </c>
      <c r="F10" s="700">
        <v>695.38</v>
      </c>
      <c r="G10" s="700">
        <v>197932.29</v>
      </c>
      <c r="H10" s="700">
        <v>151317.94</v>
      </c>
      <c r="I10" s="700">
        <v>6878.0881818181815</v>
      </c>
      <c r="J10" s="700">
        <v>21760.467657971181</v>
      </c>
      <c r="K10" s="700">
        <v>197932.29</v>
      </c>
      <c r="L10" s="700">
        <v>151317.94</v>
      </c>
      <c r="M10" s="702">
        <v>30959138.699999999</v>
      </c>
      <c r="N10" s="700">
        <v>66658.12</v>
      </c>
      <c r="O10" s="700">
        <v>64723.63</v>
      </c>
      <c r="P10" s="700">
        <v>64831.41</v>
      </c>
    </row>
    <row r="11" spans="1:16" s="222" customFormat="1" ht="19.5" customHeight="1">
      <c r="A11" s="699" t="s">
        <v>1309</v>
      </c>
      <c r="B11" s="700">
        <v>5256</v>
      </c>
      <c r="C11" s="700">
        <v>24</v>
      </c>
      <c r="D11" s="700">
        <v>4059</v>
      </c>
      <c r="E11" s="701">
        <v>20</v>
      </c>
      <c r="F11" s="700">
        <v>663.69</v>
      </c>
      <c r="G11" s="700">
        <v>206062.45</v>
      </c>
      <c r="H11" s="700">
        <v>124138.76000000001</v>
      </c>
      <c r="I11" s="700">
        <v>6206.9380000000001</v>
      </c>
      <c r="J11" s="700">
        <v>18704.328828217993</v>
      </c>
      <c r="K11" s="700">
        <v>206062.45</v>
      </c>
      <c r="L11" s="700">
        <v>124138.75</v>
      </c>
      <c r="M11" s="702">
        <v>31906871.940000001</v>
      </c>
      <c r="N11" s="700">
        <v>66151.649999999994</v>
      </c>
      <c r="O11" s="700">
        <v>65570.38</v>
      </c>
      <c r="P11" s="700">
        <v>65828.41</v>
      </c>
    </row>
    <row r="12" spans="1:16" s="222" customFormat="1" ht="19.5" customHeight="1">
      <c r="A12" s="307"/>
      <c r="B12" s="308"/>
      <c r="C12" s="308"/>
      <c r="D12" s="308"/>
      <c r="E12" s="317"/>
      <c r="F12" s="308"/>
      <c r="G12" s="308"/>
      <c r="H12" s="308"/>
      <c r="I12" s="308"/>
      <c r="J12" s="308"/>
      <c r="K12" s="308"/>
      <c r="L12" s="308"/>
      <c r="M12" s="315"/>
      <c r="N12" s="308"/>
      <c r="O12" s="308"/>
      <c r="P12" s="308"/>
    </row>
    <row r="13" spans="1:16" s="222" customFormat="1" ht="19.5" customHeight="1">
      <c r="A13" s="1275" t="s">
        <v>1373</v>
      </c>
      <c r="B13" s="1275"/>
      <c r="C13" s="1275"/>
      <c r="D13" s="1275"/>
      <c r="E13" s="1275"/>
      <c r="F13" s="1275"/>
      <c r="G13" s="1275"/>
      <c r="H13" s="1275"/>
      <c r="O13" s="236"/>
    </row>
    <row r="14" spans="1:16" s="222" customFormat="1" ht="18" customHeight="1">
      <c r="A14" s="318" t="s">
        <v>350</v>
      </c>
      <c r="B14" s="918"/>
      <c r="C14" s="918"/>
      <c r="D14" s="918"/>
      <c r="E14" s="918"/>
      <c r="F14" s="918"/>
      <c r="G14" s="918"/>
      <c r="H14" s="918"/>
      <c r="O14" s="236"/>
    </row>
    <row r="15" spans="1:16" s="222" customFormat="1">
      <c r="A15" s="316" t="s">
        <v>351</v>
      </c>
      <c r="B15" s="918"/>
      <c r="C15" s="918"/>
      <c r="D15" s="918"/>
      <c r="E15" s="918"/>
      <c r="F15" s="918"/>
      <c r="G15" s="918"/>
      <c r="H15" s="918"/>
    </row>
    <row r="16" spans="1:16" s="222" customFormat="1">
      <c r="A16" s="1275" t="s">
        <v>352</v>
      </c>
      <c r="B16" s="1275"/>
      <c r="C16" s="1275"/>
      <c r="D16" s="1275"/>
      <c r="E16" s="1275"/>
      <c r="F16" s="1275"/>
      <c r="G16" s="1275"/>
      <c r="H16" s="1275"/>
    </row>
  </sheetData>
  <mergeCells count="17">
    <mergeCell ref="M2:M3"/>
    <mergeCell ref="N2:P2"/>
    <mergeCell ref="A13:H13"/>
    <mergeCell ref="A16:H16"/>
    <mergeCell ref="A1:P1"/>
    <mergeCell ref="A2:A3"/>
    <mergeCell ref="B2:B3"/>
    <mergeCell ref="C2:C3"/>
    <mergeCell ref="D2:D3"/>
    <mergeCell ref="E2:E3"/>
    <mergeCell ref="F2:F3"/>
    <mergeCell ref="G2:G3"/>
    <mergeCell ref="H2:H3"/>
    <mergeCell ref="I2:I3"/>
    <mergeCell ref="J2:J3"/>
    <mergeCell ref="K2:K3"/>
    <mergeCell ref="L2:L3"/>
  </mergeCells>
  <printOptions horizontalCentered="1"/>
  <pageMargins left="0.78431372549019618" right="0.78431372549019618" top="0.98039215686274517" bottom="0.98039215686274517" header="0.50980392156862753" footer="0.50980392156862753"/>
  <pageSetup paperSize="9" scale="55" orientation="landscape" useFirstPageNumber="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4"/>
  <sheetViews>
    <sheetView zoomScaleNormal="100" workbookViewId="0">
      <selection activeCell="M11" sqref="M11"/>
    </sheetView>
  </sheetViews>
  <sheetFormatPr defaultColWidth="9.140625" defaultRowHeight="15"/>
  <cols>
    <col min="1" max="16" width="14.5703125" style="221" bestFit="1" customWidth="1"/>
    <col min="17" max="17" width="4.5703125" style="221" bestFit="1" customWidth="1"/>
    <col min="18" max="16384" width="9.140625" style="221"/>
  </cols>
  <sheetData>
    <row r="1" spans="1:16" ht="14.25" customHeight="1">
      <c r="A1" s="1291" t="s">
        <v>353</v>
      </c>
      <c r="B1" s="1291"/>
      <c r="C1" s="1291"/>
      <c r="D1" s="1291"/>
      <c r="E1" s="1291"/>
      <c r="F1" s="1291"/>
      <c r="G1" s="1291"/>
      <c r="H1" s="1291"/>
      <c r="I1" s="1291"/>
      <c r="J1" s="1291"/>
      <c r="K1" s="1291"/>
      <c r="L1" s="1291"/>
      <c r="M1" s="1291"/>
      <c r="N1" s="1291"/>
      <c r="O1" s="1291"/>
      <c r="P1" s="1291"/>
    </row>
    <row r="2" spans="1:16" s="222" customFormat="1" ht="18.75" customHeight="1">
      <c r="A2" s="1304" t="s">
        <v>159</v>
      </c>
      <c r="B2" s="1304" t="s">
        <v>334</v>
      </c>
      <c r="C2" s="1306" t="s">
        <v>335</v>
      </c>
      <c r="D2" s="1304" t="s">
        <v>354</v>
      </c>
      <c r="E2" s="1304" t="s">
        <v>337</v>
      </c>
      <c r="F2" s="1304" t="s">
        <v>338</v>
      </c>
      <c r="G2" s="1304" t="s">
        <v>339</v>
      </c>
      <c r="H2" s="1304" t="s">
        <v>355</v>
      </c>
      <c r="I2" s="1304" t="s">
        <v>341</v>
      </c>
      <c r="J2" s="1304" t="s">
        <v>342</v>
      </c>
      <c r="K2" s="1304" t="s">
        <v>343</v>
      </c>
      <c r="L2" s="1304" t="s">
        <v>356</v>
      </c>
      <c r="M2" s="1304" t="s">
        <v>345</v>
      </c>
      <c r="N2" s="1301" t="s">
        <v>357</v>
      </c>
      <c r="O2" s="1302"/>
      <c r="P2" s="1303"/>
    </row>
    <row r="3" spans="1:16" s="222" customFormat="1" ht="21" customHeight="1">
      <c r="A3" s="1305"/>
      <c r="B3" s="1305"/>
      <c r="C3" s="1307"/>
      <c r="D3" s="1305"/>
      <c r="E3" s="1305"/>
      <c r="F3" s="1305"/>
      <c r="G3" s="1305"/>
      <c r="H3" s="1305"/>
      <c r="I3" s="1305"/>
      <c r="J3" s="1305"/>
      <c r="K3" s="1305"/>
      <c r="L3" s="1305"/>
      <c r="M3" s="1305"/>
      <c r="N3" s="689" t="s">
        <v>347</v>
      </c>
      <c r="O3" s="689" t="s">
        <v>348</v>
      </c>
      <c r="P3" s="689" t="s">
        <v>349</v>
      </c>
    </row>
    <row r="4" spans="1:16" s="228" customFormat="1" ht="18" customHeight="1">
      <c r="A4" s="690" t="s">
        <v>78</v>
      </c>
      <c r="B4" s="691">
        <v>2191</v>
      </c>
      <c r="C4" s="692">
        <v>28</v>
      </c>
      <c r="D4" s="691">
        <v>2661</v>
      </c>
      <c r="E4" s="692">
        <v>249</v>
      </c>
      <c r="F4" s="691">
        <v>47331.16</v>
      </c>
      <c r="G4" s="693">
        <v>6276847.8899999997</v>
      </c>
      <c r="H4" s="694">
        <v>13305073.380000001</v>
      </c>
      <c r="I4" s="691">
        <v>53434.03</v>
      </c>
      <c r="J4" s="691">
        <v>28110.6</v>
      </c>
      <c r="K4" s="693">
        <v>6276847.8899999997</v>
      </c>
      <c r="L4" s="694">
        <v>13305073.380000001</v>
      </c>
      <c r="M4" s="694">
        <v>25632704.3672942</v>
      </c>
      <c r="N4" s="691">
        <v>18887.599999999999</v>
      </c>
      <c r="O4" s="691">
        <v>15183.4</v>
      </c>
      <c r="P4" s="691">
        <v>17359.75</v>
      </c>
    </row>
    <row r="5" spans="1:16" s="228" customFormat="1" ht="18" customHeight="1">
      <c r="A5" s="695" t="s">
        <v>79</v>
      </c>
      <c r="B5" s="691">
        <v>2299</v>
      </c>
      <c r="C5" s="691">
        <v>15</v>
      </c>
      <c r="D5" s="691">
        <v>2617</v>
      </c>
      <c r="E5" s="691">
        <v>123</v>
      </c>
      <c r="F5" s="691">
        <v>27396.17</v>
      </c>
      <c r="G5" s="691">
        <v>4203656.32</v>
      </c>
      <c r="H5" s="691">
        <v>8391529.1400000006</v>
      </c>
      <c r="I5" s="691">
        <v>68223.81</v>
      </c>
      <c r="J5" s="691">
        <v>30630.3</v>
      </c>
      <c r="K5" s="691">
        <v>4203656.32</v>
      </c>
      <c r="L5" s="691">
        <v>8391529.1400000006</v>
      </c>
      <c r="M5" s="691">
        <v>31680850.6384435</v>
      </c>
      <c r="N5" s="691">
        <v>20222.45</v>
      </c>
      <c r="O5" s="691">
        <v>17312.75</v>
      </c>
      <c r="P5" s="691">
        <v>19638.3</v>
      </c>
    </row>
    <row r="6" spans="1:16" s="222" customFormat="1" ht="18" customHeight="1">
      <c r="A6" s="699" t="s">
        <v>168</v>
      </c>
      <c r="B6" s="700">
        <v>2202</v>
      </c>
      <c r="C6" s="701">
        <v>28</v>
      </c>
      <c r="D6" s="703">
        <v>2314</v>
      </c>
      <c r="E6" s="701">
        <v>17</v>
      </c>
      <c r="F6" s="700">
        <v>2899.83</v>
      </c>
      <c r="G6" s="704">
        <v>379589.84</v>
      </c>
      <c r="H6" s="704">
        <v>879338.62</v>
      </c>
      <c r="I6" s="700">
        <v>51725.8</v>
      </c>
      <c r="J6" s="703">
        <v>30323.8</v>
      </c>
      <c r="K6" s="704">
        <v>379589.84</v>
      </c>
      <c r="L6" s="704">
        <v>879338.62</v>
      </c>
      <c r="M6" s="702">
        <v>27018489.850000001</v>
      </c>
      <c r="N6" s="700">
        <v>18089.150000000001</v>
      </c>
      <c r="O6" s="700">
        <v>17312.75</v>
      </c>
      <c r="P6" s="700">
        <v>18065</v>
      </c>
    </row>
    <row r="7" spans="1:16" s="222" customFormat="1" ht="18" customHeight="1">
      <c r="A7" s="699" t="s">
        <v>169</v>
      </c>
      <c r="B7" s="700">
        <v>2213</v>
      </c>
      <c r="C7" s="701">
        <v>28</v>
      </c>
      <c r="D7" s="703">
        <v>2338</v>
      </c>
      <c r="E7" s="701">
        <v>22</v>
      </c>
      <c r="F7" s="700">
        <v>4195.45</v>
      </c>
      <c r="G7" s="704">
        <v>573219.39</v>
      </c>
      <c r="H7" s="704">
        <v>1321443.78</v>
      </c>
      <c r="I7" s="700">
        <v>60065.63</v>
      </c>
      <c r="J7" s="703">
        <v>31497.07</v>
      </c>
      <c r="K7" s="704">
        <v>573219.39</v>
      </c>
      <c r="L7" s="704">
        <v>1321443.78</v>
      </c>
      <c r="M7" s="702">
        <v>28181394.599368699</v>
      </c>
      <c r="N7" s="700">
        <v>18662.45</v>
      </c>
      <c r="O7" s="700">
        <v>18042.400000000001</v>
      </c>
      <c r="P7" s="700">
        <v>18534.400000000001</v>
      </c>
    </row>
    <row r="8" spans="1:16" s="222" customFormat="1" ht="18" customHeight="1">
      <c r="A8" s="699" t="s">
        <v>273</v>
      </c>
      <c r="B8" s="700">
        <v>2232</v>
      </c>
      <c r="C8" s="701">
        <v>17</v>
      </c>
      <c r="D8" s="703">
        <v>2366</v>
      </c>
      <c r="E8" s="701">
        <v>21</v>
      </c>
      <c r="F8" s="700">
        <v>4316.47</v>
      </c>
      <c r="G8" s="704">
        <v>633948.79</v>
      </c>
      <c r="H8" s="704">
        <v>1309015.5900000001</v>
      </c>
      <c r="I8" s="700">
        <v>62334.080000000002</v>
      </c>
      <c r="J8" s="703">
        <v>30326.07</v>
      </c>
      <c r="K8" s="704">
        <v>633948.79</v>
      </c>
      <c r="L8" s="704">
        <v>1309015.5900000001</v>
      </c>
      <c r="M8" s="702">
        <v>29459940.157892499</v>
      </c>
      <c r="N8" s="700">
        <v>19201.7</v>
      </c>
      <c r="O8" s="700">
        <v>18464.55</v>
      </c>
      <c r="P8" s="700">
        <v>19189.05</v>
      </c>
    </row>
    <row r="9" spans="1:16" s="222" customFormat="1" ht="18" customHeight="1">
      <c r="A9" s="699" t="s">
        <v>274</v>
      </c>
      <c r="B9" s="700">
        <v>2250</v>
      </c>
      <c r="C9" s="701">
        <v>16</v>
      </c>
      <c r="D9" s="703">
        <v>2378</v>
      </c>
      <c r="E9" s="701">
        <v>21</v>
      </c>
      <c r="F9" s="700">
        <v>4941.29</v>
      </c>
      <c r="G9" s="704">
        <v>709116.2</v>
      </c>
      <c r="H9" s="704">
        <v>1526431.61</v>
      </c>
      <c r="I9" s="700">
        <v>72687.22</v>
      </c>
      <c r="J9" s="703">
        <v>30891.360000000001</v>
      </c>
      <c r="K9" s="704">
        <v>709116.2</v>
      </c>
      <c r="L9" s="704">
        <v>1526431.61</v>
      </c>
      <c r="M9" s="702">
        <v>30482952.169576898</v>
      </c>
      <c r="N9" s="700">
        <v>19991.849999999999</v>
      </c>
      <c r="O9" s="700">
        <v>19234.400000000001</v>
      </c>
      <c r="P9" s="700">
        <v>19753.8</v>
      </c>
    </row>
    <row r="10" spans="1:16" s="222" customFormat="1" ht="18" customHeight="1">
      <c r="A10" s="699" t="s">
        <v>1286</v>
      </c>
      <c r="B10" s="700">
        <v>2270</v>
      </c>
      <c r="C10" s="701">
        <v>15</v>
      </c>
      <c r="D10" s="703">
        <v>2398</v>
      </c>
      <c r="E10" s="701">
        <v>22</v>
      </c>
      <c r="F10" s="700">
        <v>5597.01</v>
      </c>
      <c r="G10" s="704">
        <v>878585.44</v>
      </c>
      <c r="H10" s="704">
        <v>1684492.83</v>
      </c>
      <c r="I10" s="700">
        <v>76567.86</v>
      </c>
      <c r="J10" s="703">
        <v>30096.3</v>
      </c>
      <c r="K10" s="704">
        <v>878585.44</v>
      </c>
      <c r="L10" s="704">
        <v>1684492.83</v>
      </c>
      <c r="M10" s="702">
        <v>30724881.8832893</v>
      </c>
      <c r="N10" s="700">
        <v>19795.599999999999</v>
      </c>
      <c r="O10" s="700">
        <v>19223.650000000001</v>
      </c>
      <c r="P10" s="700">
        <v>19253.8</v>
      </c>
    </row>
    <row r="11" spans="1:16" s="222" customFormat="1" ht="15" customHeight="1">
      <c r="A11" s="699" t="s">
        <v>1309</v>
      </c>
      <c r="B11" s="700">
        <v>2299</v>
      </c>
      <c r="C11" s="701">
        <v>15</v>
      </c>
      <c r="D11" s="703">
        <v>2429</v>
      </c>
      <c r="E11" s="701">
        <v>20</v>
      </c>
      <c r="F11" s="700">
        <v>5446.13</v>
      </c>
      <c r="G11" s="704">
        <v>1029196.68</v>
      </c>
      <c r="H11" s="704">
        <v>1670806.7</v>
      </c>
      <c r="I11" s="700">
        <v>83540.34</v>
      </c>
      <c r="J11" s="703">
        <v>30678.79</v>
      </c>
      <c r="K11" s="704">
        <v>1029196.68</v>
      </c>
      <c r="L11" s="704">
        <v>1670806.7</v>
      </c>
      <c r="M11" s="702">
        <v>31680850.6384435</v>
      </c>
      <c r="N11" s="700">
        <v>20222.45</v>
      </c>
      <c r="O11" s="700">
        <v>19255.7</v>
      </c>
      <c r="P11" s="700">
        <v>19638.3</v>
      </c>
    </row>
    <row r="12" spans="1:16" s="222" customFormat="1" ht="15" customHeight="1">
      <c r="A12" s="307"/>
      <c r="B12" s="308"/>
      <c r="C12" s="317"/>
      <c r="D12" s="285"/>
      <c r="E12" s="317"/>
      <c r="F12" s="308"/>
      <c r="G12" s="310"/>
      <c r="H12" s="310"/>
      <c r="I12" s="308"/>
      <c r="J12" s="285"/>
      <c r="K12" s="310"/>
      <c r="L12" s="310"/>
      <c r="M12" s="315"/>
      <c r="N12" s="308"/>
      <c r="O12" s="308"/>
      <c r="P12" s="308"/>
    </row>
    <row r="13" spans="1:16" s="222" customFormat="1" ht="31.5" customHeight="1">
      <c r="A13" s="1308" t="s">
        <v>358</v>
      </c>
      <c r="B13" s="1308"/>
      <c r="C13" s="1308"/>
      <c r="D13" s="1308"/>
      <c r="E13" s="1308"/>
      <c r="F13" s="1308"/>
      <c r="G13" s="1308"/>
      <c r="H13" s="1308"/>
      <c r="M13" s="319"/>
    </row>
    <row r="14" spans="1:16" s="222" customFormat="1" ht="13.5" customHeight="1">
      <c r="A14" s="316" t="s">
        <v>351</v>
      </c>
      <c r="B14" s="926"/>
      <c r="C14" s="926"/>
      <c r="D14" s="926"/>
      <c r="E14" s="926"/>
      <c r="F14" s="926"/>
      <c r="G14" s="926"/>
      <c r="H14" s="926"/>
    </row>
    <row r="15" spans="1:16" s="222" customFormat="1" ht="13.5" customHeight="1">
      <c r="A15" s="1309" t="s">
        <v>359</v>
      </c>
      <c r="B15" s="1310"/>
      <c r="C15" s="1310"/>
      <c r="D15" s="1310"/>
      <c r="E15" s="1310"/>
      <c r="F15" s="1310"/>
      <c r="G15" s="1310"/>
      <c r="H15" s="1310"/>
      <c r="I15" s="1310"/>
      <c r="J15" s="1310"/>
    </row>
    <row r="16" spans="1:16" s="222" customFormat="1">
      <c r="A16" s="1308" t="s">
        <v>1306</v>
      </c>
      <c r="B16" s="1308"/>
      <c r="C16" s="1308"/>
      <c r="D16" s="1308"/>
      <c r="E16" s="1308"/>
      <c r="F16" s="1308"/>
      <c r="G16" s="1308"/>
      <c r="H16" s="1308"/>
    </row>
    <row r="17" spans="1:10" s="222" customFormat="1">
      <c r="A17" s="1308" t="s">
        <v>360</v>
      </c>
      <c r="B17" s="1308"/>
      <c r="C17" s="1308"/>
      <c r="D17" s="1308"/>
      <c r="E17" s="1308"/>
      <c r="F17" s="1308"/>
      <c r="G17" s="1308"/>
      <c r="H17" s="1308"/>
    </row>
    <row r="18" spans="1:10">
      <c r="J18" s="705"/>
    </row>
    <row r="19" spans="1:10">
      <c r="J19" s="705"/>
    </row>
    <row r="20" spans="1:10">
      <c r="G20" s="320"/>
      <c r="J20" s="705"/>
    </row>
    <row r="21" spans="1:10">
      <c r="H21" s="320"/>
      <c r="J21" s="705"/>
    </row>
    <row r="22" spans="1:10">
      <c r="H22" s="320"/>
      <c r="J22" s="705"/>
    </row>
    <row r="23" spans="1:10">
      <c r="H23" s="320"/>
    </row>
    <row r="24" spans="1:10">
      <c r="H24" s="320"/>
    </row>
  </sheetData>
  <mergeCells count="19">
    <mergeCell ref="M2:M3"/>
    <mergeCell ref="N2:P2"/>
    <mergeCell ref="A1:P1"/>
    <mergeCell ref="A2:A3"/>
    <mergeCell ref="B2:B3"/>
    <mergeCell ref="C2:C3"/>
    <mergeCell ref="D2:D3"/>
    <mergeCell ref="E2:E3"/>
    <mergeCell ref="F2:F3"/>
    <mergeCell ref="G2:G3"/>
    <mergeCell ref="H2:H3"/>
    <mergeCell ref="I2:I3"/>
    <mergeCell ref="J2:J3"/>
    <mergeCell ref="K2:K3"/>
    <mergeCell ref="A17:H17"/>
    <mergeCell ref="A16:H16"/>
    <mergeCell ref="L2:L3"/>
    <mergeCell ref="A13:H13"/>
    <mergeCell ref="A15:J15"/>
  </mergeCells>
  <printOptions horizontalCentered="1"/>
  <pageMargins left="0.78431372549019618" right="0.78431372549019618" top="0.98039215686274517" bottom="0.98039215686274517" header="0.50980392156862753" footer="0.50980392156862753"/>
  <pageSetup paperSize="9" scale="55" fitToHeight="0" orientation="landscape"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1"/>
  <sheetViews>
    <sheetView workbookViewId="0">
      <selection activeCell="E9" sqref="E9"/>
    </sheetView>
  </sheetViews>
  <sheetFormatPr defaultRowHeight="15"/>
  <cols>
    <col min="1" max="1" width="48" customWidth="1"/>
    <col min="2" max="2" width="12.28515625" customWidth="1"/>
    <col min="10" max="10" width="20.42578125" customWidth="1"/>
  </cols>
  <sheetData>
    <row r="1" spans="1:10">
      <c r="A1" s="1166" t="s">
        <v>2</v>
      </c>
      <c r="B1" s="1167"/>
      <c r="C1" s="6"/>
    </row>
    <row r="2" spans="1:10">
      <c r="A2" s="7" t="s">
        <v>77</v>
      </c>
      <c r="B2" s="8" t="s">
        <v>78</v>
      </c>
      <c r="C2" s="8" t="s">
        <v>79</v>
      </c>
    </row>
    <row r="3" spans="1:10">
      <c r="A3" s="955" t="s">
        <v>80</v>
      </c>
      <c r="B3" s="9">
        <v>3</v>
      </c>
      <c r="C3" s="9">
        <v>3</v>
      </c>
      <c r="D3" s="64"/>
      <c r="F3" s="10"/>
      <c r="G3" s="10"/>
      <c r="H3" s="10"/>
      <c r="I3" s="10"/>
      <c r="J3" s="10"/>
    </row>
    <row r="4" spans="1:10">
      <c r="A4" s="955" t="s">
        <v>81</v>
      </c>
      <c r="B4" s="9">
        <v>3</v>
      </c>
      <c r="C4" s="9">
        <v>3</v>
      </c>
      <c r="D4" s="64"/>
      <c r="F4" s="10"/>
      <c r="G4" s="10"/>
      <c r="H4" s="10"/>
      <c r="I4" s="10"/>
      <c r="J4" s="10"/>
    </row>
    <row r="5" spans="1:10">
      <c r="A5" s="955" t="s">
        <v>82</v>
      </c>
      <c r="B5" s="9">
        <v>3</v>
      </c>
      <c r="C5" s="9">
        <v>3</v>
      </c>
      <c r="D5" s="64"/>
      <c r="F5" s="10"/>
      <c r="G5" s="10"/>
      <c r="H5" s="10"/>
      <c r="I5" s="10"/>
      <c r="J5" s="10"/>
    </row>
    <row r="6" spans="1:10">
      <c r="A6" s="955" t="s">
        <v>83</v>
      </c>
      <c r="B6" s="9">
        <v>5</v>
      </c>
      <c r="C6" s="9">
        <v>4</v>
      </c>
      <c r="D6" s="64"/>
      <c r="F6" s="10"/>
      <c r="G6" s="10"/>
      <c r="H6" s="10"/>
      <c r="I6" s="10"/>
      <c r="J6" s="10"/>
    </row>
    <row r="7" spans="1:10">
      <c r="A7" s="1164" t="s">
        <v>84</v>
      </c>
      <c r="B7" s="1165"/>
      <c r="C7" s="956"/>
      <c r="D7" s="64"/>
      <c r="F7" s="10"/>
      <c r="G7" s="10"/>
      <c r="H7" s="10"/>
      <c r="I7" s="10"/>
      <c r="J7" s="10"/>
    </row>
    <row r="8" spans="1:10">
      <c r="A8" s="955" t="s">
        <v>85</v>
      </c>
      <c r="B8" s="9">
        <v>1270</v>
      </c>
      <c r="C8" s="9">
        <v>1272</v>
      </c>
      <c r="D8" s="64"/>
      <c r="F8" s="10"/>
      <c r="G8" s="10"/>
      <c r="H8" s="10"/>
      <c r="I8" s="10"/>
      <c r="J8" s="10"/>
    </row>
    <row r="9" spans="1:10">
      <c r="A9" s="955" t="s">
        <v>86</v>
      </c>
      <c r="B9" s="9">
        <v>1226</v>
      </c>
      <c r="C9" s="9">
        <v>1228</v>
      </c>
      <c r="D9" s="64"/>
      <c r="F9" s="10"/>
      <c r="G9" s="10"/>
      <c r="H9" s="10"/>
      <c r="I9" s="10"/>
      <c r="J9" s="10"/>
    </row>
    <row r="10" spans="1:10">
      <c r="A10" s="955" t="s">
        <v>87</v>
      </c>
      <c r="B10" s="11">
        <v>303</v>
      </c>
      <c r="C10" s="9">
        <v>297</v>
      </c>
      <c r="D10" s="64"/>
      <c r="F10" s="10"/>
      <c r="G10" s="10"/>
      <c r="H10" s="10"/>
      <c r="I10" s="10"/>
      <c r="J10" s="10"/>
    </row>
    <row r="11" spans="1:10">
      <c r="A11" s="1164" t="s">
        <v>88</v>
      </c>
      <c r="B11" s="1165"/>
      <c r="C11" s="11"/>
      <c r="D11" s="64"/>
      <c r="F11" s="10"/>
      <c r="G11" s="10"/>
      <c r="H11" s="10"/>
      <c r="I11" s="10"/>
      <c r="J11" s="10"/>
    </row>
    <row r="12" spans="1:10">
      <c r="A12" s="955" t="s">
        <v>85</v>
      </c>
      <c r="B12" s="11">
        <v>886</v>
      </c>
      <c r="C12" s="11">
        <v>900</v>
      </c>
      <c r="D12" s="64"/>
      <c r="F12" s="10"/>
      <c r="G12" s="10"/>
      <c r="H12" s="10"/>
      <c r="I12" s="10"/>
      <c r="J12" s="12"/>
    </row>
    <row r="13" spans="1:10">
      <c r="A13" s="955" t="s">
        <v>86</v>
      </c>
      <c r="B13" s="9">
        <v>1149</v>
      </c>
      <c r="C13" s="9">
        <v>1147</v>
      </c>
      <c r="D13" s="64"/>
      <c r="J13" s="13"/>
    </row>
    <row r="14" spans="1:10">
      <c r="A14" s="955" t="s">
        <v>87</v>
      </c>
      <c r="B14" s="957">
        <v>284</v>
      </c>
      <c r="C14" s="11">
        <v>276</v>
      </c>
      <c r="D14" s="64"/>
      <c r="J14" s="13"/>
    </row>
    <row r="15" spans="1:10">
      <c r="A15" s="1164" t="s">
        <v>89</v>
      </c>
      <c r="B15" s="1165"/>
      <c r="C15" s="956"/>
      <c r="D15" s="64"/>
      <c r="J15" s="13"/>
    </row>
    <row r="16" spans="1:10">
      <c r="A16" s="955" t="s">
        <v>85</v>
      </c>
      <c r="B16" s="11">
        <v>555</v>
      </c>
      <c r="C16" s="11">
        <v>557</v>
      </c>
      <c r="D16" s="64"/>
      <c r="J16" s="13"/>
    </row>
    <row r="17" spans="1:10">
      <c r="A17" s="955" t="s">
        <v>86</v>
      </c>
      <c r="B17" s="957">
        <v>758</v>
      </c>
      <c r="C17" s="11">
        <v>757</v>
      </c>
      <c r="D17" s="64"/>
      <c r="J17" s="13"/>
    </row>
    <row r="18" spans="1:10">
      <c r="A18" s="955" t="s">
        <v>87</v>
      </c>
      <c r="B18" s="957">
        <v>488</v>
      </c>
      <c r="C18" s="11">
        <v>474</v>
      </c>
      <c r="D18" s="64"/>
      <c r="J18" s="13"/>
    </row>
    <row r="19" spans="1:10">
      <c r="A19" s="1164" t="s">
        <v>90</v>
      </c>
      <c r="B19" s="1165"/>
      <c r="C19" s="11"/>
      <c r="D19" s="64"/>
    </row>
    <row r="20" spans="1:10">
      <c r="A20" s="955" t="s">
        <v>85</v>
      </c>
      <c r="B20" s="11">
        <v>274</v>
      </c>
      <c r="C20" s="11">
        <v>282</v>
      </c>
      <c r="D20" s="64"/>
    </row>
    <row r="21" spans="1:10">
      <c r="A21" s="955" t="s">
        <v>86</v>
      </c>
      <c r="B21" s="957">
        <v>252</v>
      </c>
      <c r="C21" s="11">
        <v>260</v>
      </c>
      <c r="D21" s="64"/>
    </row>
    <row r="22" spans="1:10">
      <c r="A22" s="955" t="s">
        <v>87</v>
      </c>
      <c r="B22" s="957">
        <v>14</v>
      </c>
      <c r="C22" s="11">
        <v>14</v>
      </c>
      <c r="D22" s="64"/>
    </row>
    <row r="23" spans="1:10">
      <c r="A23" s="1164" t="s">
        <v>91</v>
      </c>
      <c r="B23" s="1165"/>
      <c r="C23" s="11"/>
      <c r="D23" s="64"/>
    </row>
    <row r="24" spans="1:10">
      <c r="A24" s="955" t="s">
        <v>92</v>
      </c>
      <c r="B24" s="9">
        <v>546</v>
      </c>
      <c r="C24" s="9">
        <v>550</v>
      </c>
      <c r="D24" s="64"/>
    </row>
    <row r="25" spans="1:10">
      <c r="A25" s="955" t="s">
        <v>93</v>
      </c>
      <c r="B25" s="9">
        <v>306</v>
      </c>
      <c r="C25" s="9">
        <v>279</v>
      </c>
      <c r="D25" s="64"/>
    </row>
    <row r="26" spans="1:10">
      <c r="A26" s="955" t="s">
        <v>94</v>
      </c>
      <c r="B26" s="9">
        <v>103</v>
      </c>
      <c r="C26" s="9">
        <v>102</v>
      </c>
      <c r="D26" s="64"/>
    </row>
    <row r="27" spans="1:10">
      <c r="A27" s="955" t="s">
        <v>85</v>
      </c>
      <c r="B27" s="9">
        <v>287</v>
      </c>
      <c r="C27" s="9">
        <v>286</v>
      </c>
      <c r="D27" s="64"/>
    </row>
    <row r="28" spans="1:10">
      <c r="A28" s="955" t="s">
        <v>86</v>
      </c>
      <c r="B28" s="9">
        <v>292</v>
      </c>
      <c r="C28" s="9">
        <v>321</v>
      </c>
      <c r="D28" s="64"/>
    </row>
    <row r="29" spans="1:10">
      <c r="A29" s="1164" t="s">
        <v>95</v>
      </c>
      <c r="B29" s="1165"/>
      <c r="C29" s="11"/>
      <c r="D29" s="64"/>
    </row>
    <row r="30" spans="1:10">
      <c r="A30" s="955" t="s">
        <v>85</v>
      </c>
      <c r="B30" s="9">
        <v>1096</v>
      </c>
      <c r="C30" s="9">
        <v>1091</v>
      </c>
      <c r="D30" s="64"/>
    </row>
    <row r="31" spans="1:10">
      <c r="A31" s="955" t="s">
        <v>86</v>
      </c>
      <c r="B31" s="9">
        <v>1105</v>
      </c>
      <c r="C31" s="9">
        <v>1107</v>
      </c>
      <c r="D31" s="64"/>
    </row>
    <row r="32" spans="1:10">
      <c r="A32" s="955" t="s">
        <v>87</v>
      </c>
      <c r="B32" s="9">
        <v>278</v>
      </c>
      <c r="C32" s="9">
        <v>272</v>
      </c>
      <c r="D32" s="64"/>
    </row>
    <row r="33" spans="1:4">
      <c r="A33" s="955" t="s">
        <v>96</v>
      </c>
      <c r="B33" s="14">
        <v>11081</v>
      </c>
      <c r="C33" s="14">
        <v>11188</v>
      </c>
      <c r="D33" s="64"/>
    </row>
    <row r="34" spans="1:4">
      <c r="A34" s="955" t="s">
        <v>97</v>
      </c>
      <c r="B34" s="15">
        <v>17</v>
      </c>
      <c r="C34" s="11">
        <v>17</v>
      </c>
      <c r="D34" s="64"/>
    </row>
    <row r="35" spans="1:4">
      <c r="A35" s="955" t="s">
        <v>98</v>
      </c>
      <c r="B35" s="15">
        <v>17</v>
      </c>
      <c r="C35" s="11">
        <v>17</v>
      </c>
      <c r="D35" s="64"/>
    </row>
    <row r="36" spans="1:4">
      <c r="A36" s="958" t="s">
        <v>99</v>
      </c>
      <c r="B36" s="11">
        <v>2</v>
      </c>
      <c r="C36" s="11">
        <v>2</v>
      </c>
      <c r="D36" s="64"/>
    </row>
    <row r="37" spans="1:4">
      <c r="A37" s="1164" t="s">
        <v>100</v>
      </c>
      <c r="B37" s="1165"/>
      <c r="C37" s="14"/>
      <c r="D37" s="64"/>
    </row>
    <row r="38" spans="1:4">
      <c r="A38" s="958" t="s">
        <v>101</v>
      </c>
      <c r="B38" s="16">
        <v>283</v>
      </c>
      <c r="C38" s="11">
        <v>284</v>
      </c>
      <c r="D38" s="64"/>
    </row>
    <row r="39" spans="1:4">
      <c r="A39" s="958" t="s">
        <v>102</v>
      </c>
      <c r="B39" s="16">
        <v>588</v>
      </c>
      <c r="C39" s="11">
        <v>585</v>
      </c>
      <c r="D39" s="64"/>
    </row>
    <row r="40" spans="1:4">
      <c r="A40" s="958" t="s">
        <v>103</v>
      </c>
      <c r="B40" s="17">
        <v>218</v>
      </c>
      <c r="C40" s="14">
        <v>221</v>
      </c>
      <c r="D40" s="64"/>
    </row>
    <row r="41" spans="1:4">
      <c r="A41" s="958" t="s">
        <v>104</v>
      </c>
      <c r="B41" s="17">
        <v>55</v>
      </c>
      <c r="C41" s="14">
        <v>57</v>
      </c>
      <c r="D41" s="64"/>
    </row>
    <row r="42" spans="1:4">
      <c r="A42" s="958" t="s">
        <v>105</v>
      </c>
      <c r="B42" s="11">
        <v>26</v>
      </c>
      <c r="C42" s="14">
        <v>26</v>
      </c>
      <c r="D42" s="64"/>
    </row>
    <row r="43" spans="1:4">
      <c r="A43" s="958" t="s">
        <v>106</v>
      </c>
      <c r="B43" s="11">
        <v>7</v>
      </c>
      <c r="C43" s="14">
        <v>7</v>
      </c>
      <c r="D43" s="64"/>
    </row>
    <row r="44" spans="1:4">
      <c r="A44" s="958" t="s">
        <v>107</v>
      </c>
      <c r="B44" s="11">
        <v>6</v>
      </c>
      <c r="C44" s="14">
        <v>6</v>
      </c>
      <c r="D44" s="64"/>
    </row>
    <row r="45" spans="1:4">
      <c r="A45" s="958" t="s">
        <v>108</v>
      </c>
      <c r="B45" s="11">
        <v>75</v>
      </c>
      <c r="C45" s="14">
        <v>76</v>
      </c>
      <c r="D45" s="64"/>
    </row>
    <row r="46" spans="1:4">
      <c r="A46" s="958" t="s">
        <v>109</v>
      </c>
      <c r="B46" s="11">
        <v>183</v>
      </c>
      <c r="C46" s="14">
        <v>172</v>
      </c>
      <c r="D46" s="64"/>
    </row>
    <row r="47" spans="1:4">
      <c r="A47" s="958" t="s">
        <v>110</v>
      </c>
      <c r="B47" s="11">
        <v>269</v>
      </c>
      <c r="C47" s="14">
        <v>272</v>
      </c>
      <c r="D47" s="64"/>
    </row>
    <row r="48" spans="1:4">
      <c r="A48" s="958" t="s">
        <v>111</v>
      </c>
      <c r="B48" s="9">
        <v>1088</v>
      </c>
      <c r="C48" s="9">
        <v>1176</v>
      </c>
      <c r="D48" s="64"/>
    </row>
    <row r="49" spans="1:4">
      <c r="A49" s="958" t="s">
        <v>112</v>
      </c>
      <c r="B49" s="9">
        <v>402</v>
      </c>
      <c r="C49" s="9">
        <v>405</v>
      </c>
      <c r="D49" s="64"/>
    </row>
    <row r="50" spans="1:4">
      <c r="A50" s="958" t="s">
        <v>113</v>
      </c>
      <c r="B50" s="9">
        <v>43</v>
      </c>
      <c r="C50" s="9">
        <v>47</v>
      </c>
      <c r="D50" s="64"/>
    </row>
    <row r="51" spans="1:4">
      <c r="A51" s="958" t="s">
        <v>114</v>
      </c>
      <c r="B51" s="9">
        <v>1312</v>
      </c>
      <c r="C51" s="9">
        <v>1310</v>
      </c>
      <c r="D51" s="64"/>
    </row>
    <row r="52" spans="1:4">
      <c r="A52" s="958" t="s">
        <v>115</v>
      </c>
      <c r="B52" s="9">
        <v>855</v>
      </c>
      <c r="C52" s="9">
        <v>954</v>
      </c>
      <c r="D52" s="64"/>
    </row>
    <row r="53" spans="1:4">
      <c r="A53" s="958" t="s">
        <v>116</v>
      </c>
      <c r="B53" s="11">
        <v>20</v>
      </c>
      <c r="C53" s="17">
        <v>23</v>
      </c>
      <c r="D53" s="64"/>
    </row>
    <row r="54" spans="1:4">
      <c r="A54" s="958" t="s">
        <v>117</v>
      </c>
      <c r="B54" s="11">
        <v>5</v>
      </c>
      <c r="C54" s="17">
        <v>5</v>
      </c>
      <c r="D54" s="64"/>
    </row>
    <row r="55" spans="1:4">
      <c r="A55" s="958" t="s">
        <v>118</v>
      </c>
      <c r="B55" s="11">
        <v>0</v>
      </c>
      <c r="C55" s="17">
        <v>0</v>
      </c>
      <c r="D55" s="64"/>
    </row>
    <row r="56" spans="1:4">
      <c r="A56" s="958" t="s">
        <v>119</v>
      </c>
      <c r="B56" s="11">
        <v>2</v>
      </c>
      <c r="C56" s="11">
        <v>2</v>
      </c>
      <c r="D56" s="64"/>
    </row>
    <row r="57" spans="1:4">
      <c r="A57" s="958" t="s">
        <v>120</v>
      </c>
      <c r="B57" s="11">
        <v>1</v>
      </c>
      <c r="C57" s="11">
        <v>1</v>
      </c>
      <c r="D57" s="64"/>
    </row>
    <row r="58" spans="1:4">
      <c r="A58" s="958" t="s">
        <v>121</v>
      </c>
      <c r="B58" s="11">
        <v>3</v>
      </c>
      <c r="C58" s="11">
        <v>3</v>
      </c>
      <c r="D58" s="64"/>
    </row>
    <row r="59" spans="1:4">
      <c r="A59" s="917" t="s">
        <v>122</v>
      </c>
      <c r="B59" s="19"/>
      <c r="C59" s="64"/>
      <c r="D59" s="64"/>
    </row>
    <row r="60" spans="1:4">
      <c r="A60" s="917" t="s">
        <v>1366</v>
      </c>
      <c r="B60" s="19"/>
      <c r="C60" s="64"/>
      <c r="D60" s="64"/>
    </row>
    <row r="61" spans="1:4">
      <c r="A61" s="917" t="s">
        <v>123</v>
      </c>
      <c r="B61" s="19"/>
      <c r="C61" s="64"/>
      <c r="D61" s="64"/>
    </row>
  </sheetData>
  <mergeCells count="8">
    <mergeCell ref="A29:B29"/>
    <mergeCell ref="A37:B37"/>
    <mergeCell ref="A1:B1"/>
    <mergeCell ref="A7:B7"/>
    <mergeCell ref="A11:B11"/>
    <mergeCell ref="A15:B15"/>
    <mergeCell ref="A19:B19"/>
    <mergeCell ref="A23:B23"/>
  </mergeCells>
  <printOptions horizontalCentered="1"/>
  <pageMargins left="0.70866141732283472" right="0.70866141732283472" top="0.74803149606299213" bottom="0.74803149606299213" header="0.31496062992125984" footer="0.31496062992125984"/>
  <pageSetup paperSize="9" fitToHeight="0" orientation="portrait" r:id="rId1"/>
  <headerFooter>
    <oddFooter>Page &amp;P&amp;RSEBI_Bulletin_August_2023</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2"/>
  <sheetViews>
    <sheetView zoomScaleNormal="100" workbookViewId="0">
      <selection sqref="A1:XFD1048576"/>
    </sheetView>
  </sheetViews>
  <sheetFormatPr defaultColWidth="9.140625" defaultRowHeight="15"/>
  <cols>
    <col min="1" max="1" width="13" style="221" customWidth="1"/>
    <col min="2" max="4" width="14.5703125" style="221" bestFit="1" customWidth="1"/>
    <col min="5" max="5" width="10.140625" style="221" customWidth="1"/>
    <col min="6" max="6" width="9.42578125" style="221" customWidth="1"/>
    <col min="7" max="7" width="10.42578125" style="221" customWidth="1"/>
    <col min="8" max="8" width="11.7109375" style="221" bestFit="1" customWidth="1"/>
    <col min="9" max="10" width="15.7109375" style="221" customWidth="1"/>
    <col min="11" max="11" width="14.5703125" style="221" bestFit="1" customWidth="1"/>
    <col min="12" max="12" width="9.85546875" style="221" customWidth="1"/>
    <col min="13" max="13" width="13.7109375" style="221" customWidth="1"/>
    <col min="14" max="14" width="12.140625" style="221" customWidth="1"/>
    <col min="15" max="15" width="6.5703125" style="221" bestFit="1" customWidth="1"/>
    <col min="16" max="16" width="7.42578125" style="221" customWidth="1"/>
    <col min="17" max="17" width="14.5703125" style="221" bestFit="1" customWidth="1"/>
    <col min="18" max="16384" width="9.140625" style="221"/>
  </cols>
  <sheetData>
    <row r="1" spans="1:17" ht="23.25" customHeight="1">
      <c r="A1" s="1281" t="s">
        <v>21</v>
      </c>
      <c r="B1" s="1281"/>
      <c r="C1" s="1281"/>
    </row>
    <row r="2" spans="1:17" s="222" customFormat="1" ht="32.25" customHeight="1">
      <c r="A2" s="1304" t="s">
        <v>260</v>
      </c>
      <c r="B2" s="1304" t="s">
        <v>334</v>
      </c>
      <c r="C2" s="1304" t="s">
        <v>361</v>
      </c>
      <c r="D2" s="1304" t="s">
        <v>362</v>
      </c>
      <c r="E2" s="1304" t="s">
        <v>337</v>
      </c>
      <c r="F2" s="1304" t="s">
        <v>338</v>
      </c>
      <c r="G2" s="1304" t="s">
        <v>339</v>
      </c>
      <c r="H2" s="1304" t="s">
        <v>363</v>
      </c>
      <c r="I2" s="1304" t="s">
        <v>364</v>
      </c>
      <c r="J2" s="1304" t="s">
        <v>1293</v>
      </c>
      <c r="K2" s="1304" t="s">
        <v>343</v>
      </c>
      <c r="L2" s="1304" t="s">
        <v>365</v>
      </c>
      <c r="M2" s="1304" t="s">
        <v>366</v>
      </c>
      <c r="N2" s="1301" t="s">
        <v>367</v>
      </c>
      <c r="O2" s="1302"/>
      <c r="P2" s="1303"/>
    </row>
    <row r="3" spans="1:17" s="222" customFormat="1" ht="21" customHeight="1">
      <c r="A3" s="1305"/>
      <c r="B3" s="1305"/>
      <c r="C3" s="1305"/>
      <c r="D3" s="1305"/>
      <c r="E3" s="1305"/>
      <c r="F3" s="1305"/>
      <c r="G3" s="1305"/>
      <c r="H3" s="1305"/>
      <c r="I3" s="1305"/>
      <c r="J3" s="1305"/>
      <c r="K3" s="1305"/>
      <c r="L3" s="1305"/>
      <c r="M3" s="1305"/>
      <c r="N3" s="689" t="s">
        <v>347</v>
      </c>
      <c r="O3" s="689" t="s">
        <v>348</v>
      </c>
      <c r="P3" s="689" t="s">
        <v>349</v>
      </c>
    </row>
    <row r="4" spans="1:17" s="228" customFormat="1" ht="18" customHeight="1">
      <c r="A4" s="690" t="s">
        <v>78</v>
      </c>
      <c r="B4" s="696">
        <v>287</v>
      </c>
      <c r="C4" s="696">
        <v>1214</v>
      </c>
      <c r="D4" s="696">
        <v>12</v>
      </c>
      <c r="E4" s="696">
        <v>249</v>
      </c>
      <c r="F4" s="696">
        <v>6.510000000000001E-3</v>
      </c>
      <c r="G4" s="696">
        <v>24.299329999999998</v>
      </c>
      <c r="H4" s="696">
        <v>44.482059975000006</v>
      </c>
      <c r="I4" s="696">
        <v>0.17864281114457833</v>
      </c>
      <c r="J4" s="696">
        <v>683288.17165898613</v>
      </c>
      <c r="K4" s="696" t="s">
        <v>315</v>
      </c>
      <c r="L4" s="696" t="s">
        <v>315</v>
      </c>
      <c r="M4" s="706">
        <v>25157438.100000001</v>
      </c>
      <c r="N4" s="696">
        <v>36872.11</v>
      </c>
      <c r="O4" s="696">
        <v>30006.66</v>
      </c>
      <c r="P4" s="696">
        <v>33505.29</v>
      </c>
    </row>
    <row r="5" spans="1:17" s="222" customFormat="1" ht="18" customHeight="1">
      <c r="A5" s="707" t="s">
        <v>79</v>
      </c>
      <c r="B5" s="696">
        <v>282</v>
      </c>
      <c r="C5" s="696">
        <v>1711</v>
      </c>
      <c r="D5" s="696">
        <v>5</v>
      </c>
      <c r="E5" s="696">
        <v>123</v>
      </c>
      <c r="F5" s="696">
        <v>1.2999999999999999E-3</v>
      </c>
      <c r="G5" s="696">
        <v>2.3924500000000002</v>
      </c>
      <c r="H5" s="696">
        <v>3.3109712400000002</v>
      </c>
      <c r="I5" s="696">
        <v>2.6918465365853659E-2</v>
      </c>
      <c r="J5" s="697">
        <v>254690.09538461542</v>
      </c>
      <c r="K5" s="696" t="s">
        <v>315</v>
      </c>
      <c r="L5" s="696" t="s">
        <v>315</v>
      </c>
      <c r="M5" s="698">
        <v>31812018.93</v>
      </c>
      <c r="N5" s="696">
        <v>38807.879999999997</v>
      </c>
      <c r="O5" s="696">
        <v>33552.300000000003</v>
      </c>
      <c r="P5" s="696">
        <v>37604.67</v>
      </c>
    </row>
    <row r="6" spans="1:17" s="222" customFormat="1" ht="18" customHeight="1">
      <c r="A6" s="699" t="s">
        <v>168</v>
      </c>
      <c r="B6" s="700">
        <v>285</v>
      </c>
      <c r="C6" s="700">
        <v>1715</v>
      </c>
      <c r="D6" s="700">
        <v>3</v>
      </c>
      <c r="E6" s="700">
        <v>17</v>
      </c>
      <c r="F6" s="700">
        <v>1.5000000000000001E-4</v>
      </c>
      <c r="G6" s="700">
        <v>0.19558</v>
      </c>
      <c r="H6" s="700">
        <v>0.24022248999999996</v>
      </c>
      <c r="I6" s="700">
        <v>1.413073470588235E-2</v>
      </c>
      <c r="J6" s="700">
        <v>160148.32666666701</v>
      </c>
      <c r="K6" s="700" t="s">
        <v>315</v>
      </c>
      <c r="L6" s="700" t="s">
        <v>315</v>
      </c>
      <c r="M6" s="702">
        <v>26493860.579999998</v>
      </c>
      <c r="N6" s="700">
        <v>34763.85</v>
      </c>
      <c r="O6" s="700">
        <v>33552.300000000003</v>
      </c>
      <c r="P6" s="700">
        <v>34763.85</v>
      </c>
    </row>
    <row r="7" spans="1:17" s="222" customFormat="1" ht="18" customHeight="1">
      <c r="A7" s="699" t="s">
        <v>169</v>
      </c>
      <c r="B7" s="700">
        <v>283</v>
      </c>
      <c r="C7" s="700">
        <v>1713</v>
      </c>
      <c r="D7" s="700">
        <v>2</v>
      </c>
      <c r="E7" s="700">
        <v>22</v>
      </c>
      <c r="F7" s="700">
        <v>4.0000000000000003E-5</v>
      </c>
      <c r="G7" s="700">
        <v>8.4999999999999992E-2</v>
      </c>
      <c r="H7" s="700">
        <v>0.116274</v>
      </c>
      <c r="I7" s="700">
        <v>5.2851818181818182E-3</v>
      </c>
      <c r="J7" s="700">
        <v>290685</v>
      </c>
      <c r="K7" s="700" t="s">
        <v>315</v>
      </c>
      <c r="L7" s="700" t="s">
        <v>315</v>
      </c>
      <c r="M7" s="702">
        <v>27562870.431458529</v>
      </c>
      <c r="N7" s="700">
        <v>35817.74</v>
      </c>
      <c r="O7" s="700">
        <v>34739.769999999997</v>
      </c>
      <c r="P7" s="700">
        <v>35613.35</v>
      </c>
    </row>
    <row r="8" spans="1:17" s="222" customFormat="1" ht="18" customHeight="1">
      <c r="A8" s="699" t="s">
        <v>273</v>
      </c>
      <c r="B8" s="700">
        <v>282</v>
      </c>
      <c r="C8" s="700">
        <v>1714</v>
      </c>
      <c r="D8" s="700">
        <v>2</v>
      </c>
      <c r="E8" s="700">
        <v>21</v>
      </c>
      <c r="F8" s="700">
        <v>2.9E-4</v>
      </c>
      <c r="G8" s="700">
        <v>0.58017000000000007</v>
      </c>
      <c r="H8" s="700">
        <v>0.89911850000000004</v>
      </c>
      <c r="I8" s="700">
        <v>4.2815166666666668E-2</v>
      </c>
      <c r="J8" s="700">
        <v>310040.86206896551</v>
      </c>
      <c r="K8" s="700" t="s">
        <v>315</v>
      </c>
      <c r="L8" s="700" t="s">
        <v>315</v>
      </c>
      <c r="M8" s="702">
        <v>28762777.219999999</v>
      </c>
      <c r="N8" s="700">
        <v>36860.92</v>
      </c>
      <c r="O8" s="700">
        <v>35525.24</v>
      </c>
      <c r="P8" s="700">
        <v>36860.92</v>
      </c>
    </row>
    <row r="9" spans="1:17" s="222" customFormat="1" ht="18" customHeight="1">
      <c r="A9" s="699" t="s">
        <v>274</v>
      </c>
      <c r="B9" s="700">
        <v>282</v>
      </c>
      <c r="C9" s="700">
        <v>1712</v>
      </c>
      <c r="D9" s="700">
        <v>1</v>
      </c>
      <c r="E9" s="700">
        <v>21</v>
      </c>
      <c r="F9" s="700">
        <v>5.0000000000000002E-5</v>
      </c>
      <c r="G9" s="700">
        <v>0.1</v>
      </c>
      <c r="H9" s="700">
        <v>0.155</v>
      </c>
      <c r="I9" s="700">
        <v>7.3809523809523813E-3</v>
      </c>
      <c r="J9" s="700">
        <v>310000</v>
      </c>
      <c r="K9" s="700" t="s">
        <v>315</v>
      </c>
      <c r="L9" s="700" t="s">
        <v>315</v>
      </c>
      <c r="M9" s="702">
        <v>29935937.649999999</v>
      </c>
      <c r="N9" s="700">
        <v>38393.64</v>
      </c>
      <c r="O9" s="700">
        <v>37114.68</v>
      </c>
      <c r="P9" s="700">
        <v>37979.11</v>
      </c>
    </row>
    <row r="10" spans="1:17" s="222" customFormat="1" ht="18" customHeight="1">
      <c r="A10" s="699" t="s">
        <v>1286</v>
      </c>
      <c r="B10" s="700">
        <v>282</v>
      </c>
      <c r="C10" s="700">
        <v>1711</v>
      </c>
      <c r="D10" s="700">
        <v>1</v>
      </c>
      <c r="E10" s="700">
        <v>22</v>
      </c>
      <c r="F10" s="700">
        <v>2.7E-4</v>
      </c>
      <c r="G10" s="700">
        <v>0.13770000000000002</v>
      </c>
      <c r="H10" s="700">
        <v>9.9553749999999996E-2</v>
      </c>
      <c r="I10" s="700">
        <v>4.5251704545454545E-3</v>
      </c>
      <c r="J10" s="700">
        <v>36871.759259259255</v>
      </c>
      <c r="K10" s="700" t="s">
        <v>315</v>
      </c>
      <c r="L10" s="700" t="s">
        <v>315</v>
      </c>
      <c r="M10" s="702">
        <v>30880674.510000002</v>
      </c>
      <c r="N10" s="700">
        <v>37947.370000000003</v>
      </c>
      <c r="O10" s="700">
        <v>37058.78</v>
      </c>
      <c r="P10" s="700">
        <v>37058.78</v>
      </c>
    </row>
    <row r="11" spans="1:17" s="222" customFormat="1" ht="18" customHeight="1">
      <c r="A11" s="699" t="s">
        <v>1309</v>
      </c>
      <c r="B11" s="700">
        <v>282</v>
      </c>
      <c r="C11" s="700">
        <v>1711</v>
      </c>
      <c r="D11" s="700">
        <v>2</v>
      </c>
      <c r="E11" s="700">
        <v>20</v>
      </c>
      <c r="F11" s="700">
        <v>5.0000000000000001E-4</v>
      </c>
      <c r="G11" s="700">
        <v>1.294</v>
      </c>
      <c r="H11" s="700">
        <v>1.8008025000000001</v>
      </c>
      <c r="I11" s="700">
        <v>9.0040124999999999E-2</v>
      </c>
      <c r="J11" s="700">
        <v>360160.5</v>
      </c>
      <c r="K11" s="700" t="s">
        <v>315</v>
      </c>
      <c r="L11" s="700" t="s">
        <v>315</v>
      </c>
      <c r="M11" s="702">
        <v>31812018.93</v>
      </c>
      <c r="N11" s="700">
        <v>38807.879999999997</v>
      </c>
      <c r="O11" s="700">
        <v>37383.199999999997</v>
      </c>
      <c r="P11" s="700">
        <v>37604.67</v>
      </c>
    </row>
    <row r="12" spans="1:17" s="222" customFormat="1" ht="18" customHeight="1">
      <c r="A12" s="307"/>
      <c r="B12" s="308"/>
      <c r="C12" s="308"/>
      <c r="D12" s="308"/>
      <c r="E12" s="308"/>
      <c r="F12" s="308"/>
      <c r="G12" s="308"/>
      <c r="H12" s="308"/>
      <c r="I12" s="308"/>
      <c r="J12" s="308"/>
      <c r="K12" s="308"/>
      <c r="L12" s="308"/>
      <c r="M12" s="315"/>
      <c r="N12" s="308"/>
      <c r="O12" s="308"/>
      <c r="P12" s="308"/>
    </row>
    <row r="13" spans="1:17" s="222" customFormat="1" ht="18.75" customHeight="1">
      <c r="A13" s="222" t="s">
        <v>368</v>
      </c>
      <c r="B13" s="308"/>
      <c r="C13" s="308"/>
      <c r="D13" s="308"/>
      <c r="E13" s="308"/>
      <c r="F13" s="308"/>
      <c r="G13" s="308"/>
      <c r="H13" s="308"/>
      <c r="I13" s="308"/>
      <c r="J13" s="308"/>
      <c r="K13" s="308"/>
      <c r="L13" s="308"/>
      <c r="M13" s="308"/>
      <c r="N13" s="308"/>
      <c r="O13" s="308"/>
      <c r="P13" s="308"/>
      <c r="Q13" s="308"/>
    </row>
    <row r="14" spans="1:17" s="222" customFormat="1" ht="18.75" customHeight="1">
      <c r="A14" s="307" t="s">
        <v>369</v>
      </c>
      <c r="B14" s="308"/>
      <c r="C14" s="308"/>
      <c r="D14" s="308"/>
      <c r="E14" s="308"/>
      <c r="F14" s="308"/>
      <c r="G14" s="308"/>
      <c r="H14" s="308"/>
      <c r="I14" s="308"/>
      <c r="J14" s="308"/>
      <c r="K14" s="308"/>
      <c r="L14" s="308"/>
      <c r="M14" s="308"/>
      <c r="N14" s="308"/>
      <c r="O14" s="308"/>
      <c r="P14" s="308"/>
      <c r="Q14" s="308"/>
    </row>
    <row r="15" spans="1:17" s="222" customFormat="1" ht="28.35" customHeight="1">
      <c r="A15" s="1275" t="s">
        <v>1306</v>
      </c>
      <c r="B15" s="1275"/>
      <c r="C15" s="1275"/>
      <c r="D15" s="1275"/>
      <c r="E15" s="1275"/>
      <c r="F15" s="1275"/>
      <c r="G15" s="1275"/>
      <c r="H15" s="1275"/>
      <c r="I15" s="1275"/>
      <c r="J15" s="1275"/>
      <c r="K15" s="1275"/>
      <c r="L15" s="1275"/>
      <c r="M15" s="1275"/>
      <c r="N15" s="1275"/>
      <c r="O15" s="1275"/>
      <c r="P15" s="1275"/>
      <c r="Q15" s="1275"/>
    </row>
    <row r="16" spans="1:17" s="222" customFormat="1">
      <c r="A16" s="1275" t="s">
        <v>370</v>
      </c>
      <c r="B16" s="1275"/>
      <c r="C16" s="1275"/>
      <c r="D16" s="1275"/>
      <c r="E16" s="1275"/>
      <c r="F16" s="1275"/>
      <c r="G16" s="1275"/>
      <c r="H16" s="1275"/>
      <c r="I16" s="1275"/>
      <c r="J16" s="1275"/>
      <c r="K16" s="1275"/>
      <c r="L16" s="1275"/>
      <c r="M16" s="1275"/>
      <c r="N16" s="1275"/>
      <c r="O16" s="1275"/>
      <c r="P16" s="1275"/>
      <c r="Q16" s="1275"/>
    </row>
    <row r="17" spans="7:10" s="222" customFormat="1"/>
    <row r="18" spans="7:10">
      <c r="G18" s="321"/>
      <c r="I18" s="238"/>
      <c r="J18" s="705"/>
    </row>
    <row r="19" spans="7:10">
      <c r="I19" s="238"/>
      <c r="J19" s="705"/>
    </row>
    <row r="20" spans="7:10">
      <c r="I20" s="238"/>
      <c r="J20" s="705"/>
    </row>
    <row r="21" spans="7:10">
      <c r="I21" s="238"/>
      <c r="J21" s="705"/>
    </row>
    <row r="22" spans="7:10">
      <c r="I22" s="238"/>
      <c r="J22" s="705"/>
    </row>
  </sheetData>
  <mergeCells count="17">
    <mergeCell ref="I2:I3"/>
    <mergeCell ref="A16:Q16"/>
    <mergeCell ref="A1:C1"/>
    <mergeCell ref="A2:A3"/>
    <mergeCell ref="B2:B3"/>
    <mergeCell ref="C2:C3"/>
    <mergeCell ref="D2:D3"/>
    <mergeCell ref="K2:K3"/>
    <mergeCell ref="L2:L3"/>
    <mergeCell ref="E2:E3"/>
    <mergeCell ref="J2:J3"/>
    <mergeCell ref="A15:Q15"/>
    <mergeCell ref="M2:M3"/>
    <mergeCell ref="N2:P2"/>
    <mergeCell ref="F2:F3"/>
    <mergeCell ref="G2:G3"/>
    <mergeCell ref="H2:H3"/>
  </mergeCells>
  <printOptions horizontalCentered="1"/>
  <pageMargins left="0.78431372549019618" right="0.78431372549019618" top="0.98039215686274517" bottom="0.98039215686274517" header="0.50980392156862753" footer="0.50980392156862753"/>
  <pageSetup paperSize="9" scale="40" orientation="portrait" useFirstPageNumber="1"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zoomScale="115" zoomScaleNormal="115" workbookViewId="0">
      <selection sqref="A1:XFD1048576"/>
    </sheetView>
  </sheetViews>
  <sheetFormatPr defaultColWidth="9.140625" defaultRowHeight="15"/>
  <cols>
    <col min="1" max="1" width="6.42578125" style="221" bestFit="1" customWidth="1"/>
    <col min="2" max="2" width="36.42578125" style="221" bestFit="1" customWidth="1"/>
    <col min="3" max="8" width="13.5703125" style="221" bestFit="1" customWidth="1"/>
    <col min="9" max="16384" width="9.140625" style="221"/>
  </cols>
  <sheetData>
    <row r="1" spans="1:8" ht="20.25" customHeight="1">
      <c r="A1" s="1320" t="s">
        <v>371</v>
      </c>
      <c r="B1" s="1320"/>
      <c r="C1" s="1320"/>
      <c r="D1" s="1320"/>
      <c r="E1" s="1320"/>
      <c r="F1" s="1320"/>
      <c r="G1" s="1320"/>
      <c r="H1" s="1320"/>
    </row>
    <row r="2" spans="1:8" s="222" customFormat="1" ht="19.5" customHeight="1">
      <c r="A2" s="1321" t="s">
        <v>372</v>
      </c>
      <c r="B2" s="1322"/>
      <c r="C2" s="1322"/>
      <c r="D2" s="1322"/>
      <c r="E2" s="1322"/>
      <c r="F2" s="1322"/>
      <c r="G2" s="1322"/>
      <c r="H2" s="1323"/>
    </row>
    <row r="3" spans="1:8" s="222" customFormat="1" ht="15" customHeight="1">
      <c r="A3" s="1282" t="s">
        <v>373</v>
      </c>
      <c r="B3" s="1282" t="s">
        <v>374</v>
      </c>
      <c r="C3" s="1284" t="s">
        <v>85</v>
      </c>
      <c r="D3" s="1285"/>
      <c r="E3" s="1284" t="s">
        <v>86</v>
      </c>
      <c r="F3" s="1285"/>
      <c r="G3" s="1325" t="s">
        <v>375</v>
      </c>
      <c r="H3" s="1326"/>
    </row>
    <row r="4" spans="1:8" s="222" customFormat="1" ht="15" customHeight="1">
      <c r="A4" s="1324"/>
      <c r="B4" s="1324"/>
      <c r="C4" s="708" t="s">
        <v>79</v>
      </c>
      <c r="D4" s="686" t="s">
        <v>1309</v>
      </c>
      <c r="E4" s="708" t="s">
        <v>79</v>
      </c>
      <c r="F4" s="686" t="s">
        <v>1309</v>
      </c>
      <c r="G4" s="708" t="s">
        <v>79</v>
      </c>
      <c r="H4" s="686" t="s">
        <v>1309</v>
      </c>
    </row>
    <row r="5" spans="1:8" s="222" customFormat="1" ht="15" customHeight="1">
      <c r="A5" s="709">
        <v>1</v>
      </c>
      <c r="B5" s="710" t="s">
        <v>376</v>
      </c>
      <c r="C5" s="711">
        <v>22.607303561754232</v>
      </c>
      <c r="D5" s="711">
        <v>23.797434300815819</v>
      </c>
      <c r="E5" s="711">
        <v>13.68</v>
      </c>
      <c r="F5" s="712">
        <v>14.67</v>
      </c>
      <c r="G5" s="712">
        <v>0</v>
      </c>
      <c r="H5" s="711">
        <v>0</v>
      </c>
    </row>
    <row r="6" spans="1:8" s="222" customFormat="1" ht="15" customHeight="1">
      <c r="A6" s="709">
        <v>2</v>
      </c>
      <c r="B6" s="710" t="s">
        <v>377</v>
      </c>
      <c r="C6" s="711">
        <v>0.22756824437979939</v>
      </c>
      <c r="D6" s="711">
        <v>0.24127606110624067</v>
      </c>
      <c r="E6" s="711">
        <v>1.49</v>
      </c>
      <c r="F6" s="712">
        <v>1.95</v>
      </c>
      <c r="G6" s="712">
        <v>0</v>
      </c>
      <c r="H6" s="711">
        <v>0</v>
      </c>
    </row>
    <row r="7" spans="1:8" s="222" customFormat="1" ht="15" customHeight="1">
      <c r="A7" s="709">
        <v>3</v>
      </c>
      <c r="B7" s="710" t="s">
        <v>378</v>
      </c>
      <c r="C7" s="711">
        <v>0.35124523779556599</v>
      </c>
      <c r="D7" s="711">
        <v>0.33174972506818262</v>
      </c>
      <c r="E7" s="711">
        <v>0.12</v>
      </c>
      <c r="F7" s="712">
        <v>0.13</v>
      </c>
      <c r="G7" s="712">
        <v>0</v>
      </c>
      <c r="H7" s="711">
        <v>0</v>
      </c>
    </row>
    <row r="8" spans="1:8" s="222" customFormat="1" ht="15" customHeight="1">
      <c r="A8" s="709">
        <v>4</v>
      </c>
      <c r="B8" s="710" t="s">
        <v>379</v>
      </c>
      <c r="C8" s="711">
        <v>3.924779500165787E-3</v>
      </c>
      <c r="D8" s="711">
        <v>4.8352786838551532E-3</v>
      </c>
      <c r="E8" s="711">
        <v>0</v>
      </c>
      <c r="F8" s="712">
        <v>0</v>
      </c>
      <c r="G8" s="712">
        <v>0</v>
      </c>
      <c r="H8" s="711">
        <v>0</v>
      </c>
    </row>
    <row r="9" spans="1:8" s="222" customFormat="1" ht="15" customHeight="1">
      <c r="A9" s="709">
        <v>5</v>
      </c>
      <c r="B9" s="710" t="s">
        <v>380</v>
      </c>
      <c r="C9" s="711">
        <v>0.24706856435811531</v>
      </c>
      <c r="D9" s="711">
        <v>0.3473073829963011</v>
      </c>
      <c r="E9" s="711">
        <v>0.57999999999999996</v>
      </c>
      <c r="F9" s="712">
        <v>0.46</v>
      </c>
      <c r="G9" s="712">
        <v>0</v>
      </c>
      <c r="H9" s="711">
        <v>0</v>
      </c>
    </row>
    <row r="10" spans="1:8" s="222" customFormat="1" ht="15" customHeight="1">
      <c r="A10" s="709">
        <v>6</v>
      </c>
      <c r="B10" s="710" t="s">
        <v>381</v>
      </c>
      <c r="C10" s="711">
        <v>3.2067156815611834E-2</v>
      </c>
      <c r="D10" s="711">
        <v>3.514379026340253E-2</v>
      </c>
      <c r="E10" s="711">
        <v>0.32</v>
      </c>
      <c r="F10" s="712">
        <v>0.31</v>
      </c>
      <c r="G10" s="712">
        <v>0</v>
      </c>
      <c r="H10" s="711">
        <v>0</v>
      </c>
    </row>
    <row r="11" spans="1:8" s="222" customFormat="1" ht="15" customHeight="1">
      <c r="A11" s="709">
        <v>7</v>
      </c>
      <c r="B11" s="710" t="s">
        <v>382</v>
      </c>
      <c r="C11" s="711">
        <v>1.3346436199887271E-2</v>
      </c>
      <c r="D11" s="711">
        <v>1.3268717530387098E-2</v>
      </c>
      <c r="E11" s="711">
        <v>0.05</v>
      </c>
      <c r="F11" s="712">
        <v>0.05</v>
      </c>
      <c r="G11" s="712">
        <v>0</v>
      </c>
      <c r="H11" s="711">
        <v>0</v>
      </c>
    </row>
    <row r="12" spans="1:8" s="222" customFormat="1" ht="15" customHeight="1">
      <c r="A12" s="709">
        <v>8</v>
      </c>
      <c r="B12" s="710" t="s">
        <v>383</v>
      </c>
      <c r="C12" s="711">
        <v>1.1110388653258352</v>
      </c>
      <c r="D12" s="711">
        <v>1.1125864055490444</v>
      </c>
      <c r="E12" s="711">
        <v>2.84</v>
      </c>
      <c r="F12" s="712">
        <v>2.85</v>
      </c>
      <c r="G12" s="712">
        <v>33.05394650604093</v>
      </c>
      <c r="H12" s="711">
        <v>50</v>
      </c>
    </row>
    <row r="13" spans="1:8" s="222" customFormat="1" ht="15" customHeight="1">
      <c r="A13" s="709">
        <v>9</v>
      </c>
      <c r="B13" s="710" t="s">
        <v>384</v>
      </c>
      <c r="C13" s="711">
        <v>2.8731266760835896E-2</v>
      </c>
      <c r="D13" s="711">
        <v>2.6929674450153044E-2</v>
      </c>
      <c r="E13" s="711">
        <v>0</v>
      </c>
      <c r="F13" s="712">
        <v>0</v>
      </c>
      <c r="G13" s="712">
        <v>0</v>
      </c>
      <c r="H13" s="711">
        <v>0</v>
      </c>
    </row>
    <row r="14" spans="1:8" s="222" customFormat="1" ht="15" customHeight="1">
      <c r="A14" s="709">
        <v>10</v>
      </c>
      <c r="B14" s="710" t="s">
        <v>385</v>
      </c>
      <c r="C14" s="711">
        <v>0.14612217721694665</v>
      </c>
      <c r="D14" s="711">
        <v>0.1075675761481114</v>
      </c>
      <c r="E14" s="711">
        <v>2.66</v>
      </c>
      <c r="F14" s="712">
        <v>2.75</v>
      </c>
      <c r="G14" s="712">
        <v>0</v>
      </c>
      <c r="H14" s="711">
        <v>0</v>
      </c>
    </row>
    <row r="15" spans="1:8" s="222" customFormat="1" ht="15" customHeight="1">
      <c r="A15" s="709">
        <v>11</v>
      </c>
      <c r="B15" s="710" t="s">
        <v>386</v>
      </c>
      <c r="C15" s="711">
        <v>0.26069070700478258</v>
      </c>
      <c r="D15" s="711">
        <v>0.26644326183795602</v>
      </c>
      <c r="E15" s="711">
        <v>0.22</v>
      </c>
      <c r="F15" s="712">
        <v>0.24</v>
      </c>
      <c r="G15" s="712">
        <v>0</v>
      </c>
      <c r="H15" s="711">
        <v>0</v>
      </c>
    </row>
    <row r="16" spans="1:8" s="222" customFormat="1" ht="15" customHeight="1">
      <c r="A16" s="709">
        <v>12</v>
      </c>
      <c r="B16" s="710" t="s">
        <v>387</v>
      </c>
      <c r="C16" s="711">
        <v>0.38569717065542058</v>
      </c>
      <c r="D16" s="711">
        <v>0.44912510174224229</v>
      </c>
      <c r="E16" s="711">
        <v>0.21</v>
      </c>
      <c r="F16" s="712">
        <v>0.18</v>
      </c>
      <c r="G16" s="712">
        <v>0</v>
      </c>
      <c r="H16" s="711">
        <v>0</v>
      </c>
    </row>
    <row r="17" spans="1:8" s="222" customFormat="1" ht="15" customHeight="1">
      <c r="A17" s="709">
        <v>13</v>
      </c>
      <c r="B17" s="710" t="s">
        <v>388</v>
      </c>
      <c r="C17" s="711">
        <v>0.11290235772339245</v>
      </c>
      <c r="D17" s="711">
        <v>7.9649617309087262E-2</v>
      </c>
      <c r="E17" s="711">
        <v>0.81</v>
      </c>
      <c r="F17" s="712">
        <v>0.71</v>
      </c>
      <c r="G17" s="712">
        <v>0</v>
      </c>
      <c r="H17" s="711">
        <v>0</v>
      </c>
    </row>
    <row r="18" spans="1:8" s="222" customFormat="1" ht="15" customHeight="1">
      <c r="A18" s="709">
        <v>14</v>
      </c>
      <c r="B18" s="710" t="s">
        <v>389</v>
      </c>
      <c r="C18" s="711">
        <v>2.4410286258091465</v>
      </c>
      <c r="D18" s="711">
        <v>2.5724594137496655</v>
      </c>
      <c r="E18" s="711">
        <v>1.89</v>
      </c>
      <c r="F18" s="712">
        <v>2.12</v>
      </c>
      <c r="G18" s="712">
        <v>54.449612192946752</v>
      </c>
      <c r="H18" s="711">
        <v>44.376326665472753</v>
      </c>
    </row>
    <row r="19" spans="1:8" s="222" customFormat="1" ht="15" customHeight="1">
      <c r="A19" s="709">
        <v>15</v>
      </c>
      <c r="B19" s="710" t="s">
        <v>390</v>
      </c>
      <c r="C19" s="711">
        <v>9.7139247140100235E-2</v>
      </c>
      <c r="D19" s="711">
        <v>0.13577227646723913</v>
      </c>
      <c r="E19" s="711">
        <v>0.04</v>
      </c>
      <c r="F19" s="712">
        <v>0.04</v>
      </c>
      <c r="G19" s="712">
        <v>0</v>
      </c>
      <c r="H19" s="711">
        <v>0</v>
      </c>
    </row>
    <row r="20" spans="1:8" s="222" customFormat="1" ht="15" customHeight="1">
      <c r="A20" s="709">
        <v>16</v>
      </c>
      <c r="B20" s="710" t="s">
        <v>391</v>
      </c>
      <c r="C20" s="711">
        <v>7.1018483638001515E-3</v>
      </c>
      <c r="D20" s="711">
        <v>5.5665997891306933E-3</v>
      </c>
      <c r="E20" s="711">
        <v>0</v>
      </c>
      <c r="F20" s="712">
        <v>0</v>
      </c>
      <c r="G20" s="712">
        <v>0</v>
      </c>
      <c r="H20" s="711">
        <v>0</v>
      </c>
    </row>
    <row r="21" spans="1:8" s="222" customFormat="1" ht="15" customHeight="1">
      <c r="A21" s="709">
        <v>17</v>
      </c>
      <c r="B21" s="710" t="s">
        <v>392</v>
      </c>
      <c r="C21" s="711">
        <v>38.478272074799783</v>
      </c>
      <c r="D21" s="711">
        <v>34.643017394339189</v>
      </c>
      <c r="E21" s="711">
        <v>65.180000000000007</v>
      </c>
      <c r="F21" s="712">
        <v>64.72</v>
      </c>
      <c r="G21" s="712">
        <v>0.13339137310054075</v>
      </c>
      <c r="H21" s="711">
        <v>0</v>
      </c>
    </row>
    <row r="22" spans="1:8" s="222" customFormat="1" ht="15" customHeight="1">
      <c r="A22" s="709">
        <v>18</v>
      </c>
      <c r="B22" s="710" t="s">
        <v>393</v>
      </c>
      <c r="C22" s="711">
        <v>1.3072760373847263E-2</v>
      </c>
      <c r="D22" s="711">
        <v>1.4212373355147891E-2</v>
      </c>
      <c r="E22" s="711">
        <v>0</v>
      </c>
      <c r="F22" s="712">
        <v>0</v>
      </c>
      <c r="G22" s="712">
        <v>0</v>
      </c>
      <c r="H22" s="711">
        <v>0</v>
      </c>
    </row>
    <row r="23" spans="1:8" s="222" customFormat="1" ht="15" customHeight="1">
      <c r="A23" s="709">
        <v>19</v>
      </c>
      <c r="B23" s="710" t="s">
        <v>394</v>
      </c>
      <c r="C23" s="711">
        <v>0.29325819077037074</v>
      </c>
      <c r="D23" s="711">
        <v>0.39178131245784414</v>
      </c>
      <c r="E23" s="711">
        <v>0.43</v>
      </c>
      <c r="F23" s="712">
        <v>0.39</v>
      </c>
      <c r="G23" s="712">
        <v>0</v>
      </c>
      <c r="H23" s="711">
        <v>0</v>
      </c>
    </row>
    <row r="24" spans="1:8" s="222" customFormat="1" ht="15" customHeight="1">
      <c r="A24" s="709">
        <v>20</v>
      </c>
      <c r="B24" s="710" t="s">
        <v>395</v>
      </c>
      <c r="C24" s="711">
        <v>1.0494317255449377</v>
      </c>
      <c r="D24" s="711">
        <v>1.0133532890512706</v>
      </c>
      <c r="E24" s="711">
        <v>2.17</v>
      </c>
      <c r="F24" s="712">
        <v>1.23</v>
      </c>
      <c r="G24" s="712">
        <v>0</v>
      </c>
      <c r="H24" s="711">
        <v>0</v>
      </c>
    </row>
    <row r="25" spans="1:8" s="222" customFormat="1" ht="15" customHeight="1">
      <c r="A25" s="709">
        <v>21</v>
      </c>
      <c r="B25" s="710" t="s">
        <v>396</v>
      </c>
      <c r="C25" s="711">
        <v>32.092989001707437</v>
      </c>
      <c r="D25" s="711">
        <v>34.410520447289734</v>
      </c>
      <c r="E25" s="711">
        <v>7.31</v>
      </c>
      <c r="F25" s="712">
        <v>7.2</v>
      </c>
      <c r="G25" s="712">
        <v>12.363049927911788</v>
      </c>
      <c r="H25" s="711">
        <v>5.6236733345272452</v>
      </c>
    </row>
    <row r="26" spans="1:8" s="222" customFormat="1" ht="13.5" customHeight="1">
      <c r="A26" s="710"/>
      <c r="B26" s="710" t="s">
        <v>138</v>
      </c>
      <c r="C26" s="713">
        <v>100</v>
      </c>
      <c r="D26" s="713">
        <v>100</v>
      </c>
      <c r="E26" s="713">
        <v>100</v>
      </c>
      <c r="F26" s="714">
        <v>100</v>
      </c>
      <c r="G26" s="714">
        <v>100</v>
      </c>
      <c r="H26" s="713">
        <v>100</v>
      </c>
    </row>
    <row r="27" spans="1:8" s="222" customFormat="1" ht="13.5" customHeight="1">
      <c r="A27" s="307"/>
      <c r="B27" s="307"/>
      <c r="C27" s="322"/>
      <c r="D27" s="322"/>
      <c r="E27" s="322"/>
      <c r="F27" s="323"/>
      <c r="G27" s="323"/>
      <c r="H27" s="322"/>
    </row>
    <row r="28" spans="1:8" s="222" customFormat="1" ht="14.25" customHeight="1">
      <c r="A28" s="1311" t="s">
        <v>122</v>
      </c>
      <c r="B28" s="1312"/>
      <c r="C28" s="1312"/>
      <c r="D28" s="1312"/>
      <c r="E28" s="1312"/>
      <c r="F28" s="1312"/>
      <c r="G28" s="1312"/>
      <c r="H28" s="1313"/>
    </row>
    <row r="29" spans="1:8" s="222" customFormat="1" ht="37.5" customHeight="1">
      <c r="A29" s="1314" t="s">
        <v>397</v>
      </c>
      <c r="B29" s="1315"/>
      <c r="C29" s="1315"/>
      <c r="D29" s="1315"/>
      <c r="E29" s="1315"/>
      <c r="F29" s="1315"/>
      <c r="G29" s="1315"/>
      <c r="H29" s="1316"/>
    </row>
    <row r="30" spans="1:8" s="222" customFormat="1" ht="18" customHeight="1">
      <c r="A30" s="1317" t="s">
        <v>1306</v>
      </c>
      <c r="B30" s="1318"/>
      <c r="C30" s="1318"/>
      <c r="D30" s="1318"/>
      <c r="E30" s="1318"/>
      <c r="F30" s="1318"/>
      <c r="G30" s="1318"/>
      <c r="H30" s="1319"/>
    </row>
    <row r="31" spans="1:8" s="222" customFormat="1" ht="13.5" customHeight="1">
      <c r="A31" s="1311" t="s">
        <v>259</v>
      </c>
      <c r="B31" s="1312"/>
      <c r="C31" s="1312"/>
      <c r="D31" s="1312"/>
      <c r="E31" s="1312"/>
      <c r="F31" s="1312"/>
      <c r="G31" s="1312"/>
      <c r="H31" s="1313"/>
    </row>
  </sheetData>
  <mergeCells count="11">
    <mergeCell ref="A28:H28"/>
    <mergeCell ref="A29:H29"/>
    <mergeCell ref="A30:H30"/>
    <mergeCell ref="A31:H31"/>
    <mergeCell ref="A1:H1"/>
    <mergeCell ref="A2:H2"/>
    <mergeCell ref="A3:A4"/>
    <mergeCell ref="B3:B4"/>
    <mergeCell ref="C3:D3"/>
    <mergeCell ref="E3:F3"/>
    <mergeCell ref="G3:H3"/>
  </mergeCells>
  <printOptions horizontalCentered="1"/>
  <pageMargins left="0.78431372549019618" right="0.78431372549019618" top="0.98039215686274517" bottom="0.98039215686274517" header="0.50980392156862753" footer="0.50980392156862753"/>
  <pageSetup paperSize="9" scale="68" orientation="portrait" useFirstPageNumber="1"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5"/>
  <sheetViews>
    <sheetView zoomScaleNormal="100" workbookViewId="0">
      <selection sqref="A1:XFD1048576"/>
    </sheetView>
  </sheetViews>
  <sheetFormatPr defaultColWidth="9.140625" defaultRowHeight="15"/>
  <cols>
    <col min="1" max="6" width="14.5703125" style="221" bestFit="1" customWidth="1"/>
    <col min="7" max="7" width="5.42578125" style="221" bestFit="1" customWidth="1"/>
    <col min="8" max="16384" width="9.140625" style="221"/>
  </cols>
  <sheetData>
    <row r="1" spans="1:7" ht="15" customHeight="1">
      <c r="A1" s="1291" t="s">
        <v>23</v>
      </c>
      <c r="B1" s="1291"/>
      <c r="C1" s="1291"/>
      <c r="D1" s="1291"/>
      <c r="E1" s="1291"/>
      <c r="F1" s="1291"/>
    </row>
    <row r="2" spans="1:7" s="222" customFormat="1" ht="18" customHeight="1">
      <c r="A2" s="1282" t="s">
        <v>159</v>
      </c>
      <c r="B2" s="1321" t="s">
        <v>398</v>
      </c>
      <c r="C2" s="1322"/>
      <c r="D2" s="1322"/>
      <c r="E2" s="1322"/>
      <c r="F2" s="1323"/>
    </row>
    <row r="3" spans="1:7" s="222" customFormat="1" ht="18" customHeight="1">
      <c r="A3" s="1324"/>
      <c r="B3" s="686" t="s">
        <v>399</v>
      </c>
      <c r="C3" s="686" t="s">
        <v>400</v>
      </c>
      <c r="D3" s="686" t="s">
        <v>113</v>
      </c>
      <c r="E3" s="686" t="s">
        <v>401</v>
      </c>
      <c r="F3" s="686" t="s">
        <v>396</v>
      </c>
    </row>
    <row r="4" spans="1:7" s="228" customFormat="1" ht="18" customHeight="1">
      <c r="A4" s="690" t="s">
        <v>78</v>
      </c>
      <c r="B4" s="715">
        <v>33.210037587999999</v>
      </c>
      <c r="C4" s="715">
        <v>15.498663737999999</v>
      </c>
      <c r="D4" s="715">
        <v>2.1909892119999999</v>
      </c>
      <c r="E4" s="715">
        <v>2.0143699000000001E-2</v>
      </c>
      <c r="F4" s="715">
        <v>49.080165762</v>
      </c>
    </row>
    <row r="5" spans="1:7" s="228" customFormat="1" ht="18" customHeight="1">
      <c r="A5" s="695" t="s">
        <v>79</v>
      </c>
      <c r="B5" s="716">
        <v>34.070250246131749</v>
      </c>
      <c r="C5" s="717">
        <v>12.669327665098626</v>
      </c>
      <c r="D5" s="716">
        <v>3.0918421368870632</v>
      </c>
      <c r="E5" s="716">
        <v>0.10392267392227524</v>
      </c>
      <c r="F5" s="716">
        <v>50.064657277960286</v>
      </c>
      <c r="G5" s="324"/>
    </row>
    <row r="6" spans="1:7" s="222" customFormat="1" ht="18" customHeight="1">
      <c r="A6" s="699" t="s">
        <v>168</v>
      </c>
      <c r="B6" s="718">
        <v>37.540033154856225</v>
      </c>
      <c r="C6" s="718">
        <v>9.0351303242166789</v>
      </c>
      <c r="D6" s="718">
        <v>3.4915179399163048</v>
      </c>
      <c r="E6" s="718">
        <v>0.14118478159798142</v>
      </c>
      <c r="F6" s="718">
        <v>49.792133799412788</v>
      </c>
    </row>
    <row r="7" spans="1:7" s="222" customFormat="1" ht="18" customHeight="1">
      <c r="A7" s="699" t="s">
        <v>169</v>
      </c>
      <c r="B7" s="718">
        <v>37.290727287045236</v>
      </c>
      <c r="C7" s="718">
        <v>8.49001760497252</v>
      </c>
      <c r="D7" s="718">
        <v>3.1725729045983893</v>
      </c>
      <c r="E7" s="718">
        <v>9.3148493592823435E-3</v>
      </c>
      <c r="F7" s="718">
        <v>51.037367354024589</v>
      </c>
    </row>
    <row r="8" spans="1:7" s="222" customFormat="1" ht="18" customHeight="1">
      <c r="A8" s="699" t="s">
        <v>273</v>
      </c>
      <c r="B8" s="718">
        <v>31.07908090923295</v>
      </c>
      <c r="C8" s="718">
        <v>17.753500809256042</v>
      </c>
      <c r="D8" s="718">
        <v>4.0985782765967995</v>
      </c>
      <c r="E8" s="718">
        <v>1.3792529198881466E-2</v>
      </c>
      <c r="F8" s="718">
        <v>47.055047475715341</v>
      </c>
    </row>
    <row r="9" spans="1:7" s="222" customFormat="1" ht="18" customHeight="1">
      <c r="A9" s="699" t="s">
        <v>274</v>
      </c>
      <c r="B9" s="718">
        <v>37.351464428646871</v>
      </c>
      <c r="C9" s="718">
        <v>5.0815238410891421</v>
      </c>
      <c r="D9" s="718">
        <v>2.7508622531897124</v>
      </c>
      <c r="E9" s="718">
        <v>1.0769283125558108E-2</v>
      </c>
      <c r="F9" s="718">
        <v>54.805380193948736</v>
      </c>
    </row>
    <row r="10" spans="1:7" s="222" customFormat="1" ht="18" customHeight="1">
      <c r="A10" s="699" t="s">
        <v>1286</v>
      </c>
      <c r="B10" s="718">
        <v>29.491765808745768</v>
      </c>
      <c r="C10" s="718">
        <v>19.482591707070089</v>
      </c>
      <c r="D10" s="718">
        <v>2.8801136483688823</v>
      </c>
      <c r="E10" s="718">
        <v>3.2402133588371587E-2</v>
      </c>
      <c r="F10" s="718">
        <v>48.113126702226879</v>
      </c>
    </row>
    <row r="11" spans="1:7" s="222" customFormat="1" ht="13.5" customHeight="1">
      <c r="A11" s="699" t="s">
        <v>1309</v>
      </c>
      <c r="B11" s="718">
        <v>65.651089655599577</v>
      </c>
      <c r="C11" s="718">
        <v>2.3177122920296616</v>
      </c>
      <c r="D11" s="718">
        <v>0</v>
      </c>
      <c r="E11" s="718">
        <v>0</v>
      </c>
      <c r="F11" s="718">
        <v>32.031198052370783</v>
      </c>
    </row>
    <row r="12" spans="1:7" s="222" customFormat="1" ht="15" customHeight="1">
      <c r="A12" s="307"/>
      <c r="B12" s="325"/>
      <c r="C12" s="325"/>
      <c r="D12" s="325"/>
      <c r="E12" s="325"/>
      <c r="F12" s="325"/>
    </row>
    <row r="13" spans="1:7" s="222" customFormat="1" ht="13.5" customHeight="1">
      <c r="A13" s="1275" t="s">
        <v>1306</v>
      </c>
      <c r="B13" s="1275"/>
      <c r="C13" s="1275"/>
      <c r="D13" s="1275"/>
      <c r="E13" s="1275"/>
    </row>
    <row r="14" spans="1:7" s="222" customFormat="1">
      <c r="A14" s="1275" t="s">
        <v>402</v>
      </c>
      <c r="B14" s="1275"/>
      <c r="C14" s="1275"/>
      <c r="D14" s="1275"/>
      <c r="E14" s="1275"/>
    </row>
    <row r="15" spans="1:7" s="222" customFormat="1"/>
  </sheetData>
  <mergeCells count="5">
    <mergeCell ref="A14:E14"/>
    <mergeCell ref="A1:F1"/>
    <mergeCell ref="A2:A3"/>
    <mergeCell ref="B2:F2"/>
    <mergeCell ref="A13:E13"/>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5"/>
  <sheetViews>
    <sheetView zoomScaleNormal="100" workbookViewId="0">
      <selection sqref="A1:XFD1048576"/>
    </sheetView>
  </sheetViews>
  <sheetFormatPr defaultColWidth="9.140625" defaultRowHeight="15"/>
  <cols>
    <col min="1" max="6" width="14.5703125" style="221" bestFit="1" customWidth="1"/>
    <col min="7" max="7" width="4.5703125" style="221" bestFit="1" customWidth="1"/>
    <col min="8" max="16384" width="9.140625" style="221"/>
  </cols>
  <sheetData>
    <row r="1" spans="1:6" ht="18" customHeight="1">
      <c r="A1" s="1291" t="s">
        <v>24</v>
      </c>
      <c r="B1" s="1291"/>
      <c r="C1" s="1291"/>
      <c r="D1" s="1291"/>
      <c r="E1" s="1291"/>
      <c r="F1" s="1291"/>
    </row>
    <row r="2" spans="1:6" s="222" customFormat="1" ht="18" customHeight="1">
      <c r="A2" s="927" t="s">
        <v>403</v>
      </c>
      <c r="B2" s="1284" t="s">
        <v>398</v>
      </c>
      <c r="C2" s="1327"/>
      <c r="D2" s="1327"/>
      <c r="E2" s="1327"/>
      <c r="F2" s="1328"/>
    </row>
    <row r="3" spans="1:6" s="222" customFormat="1" ht="18" customHeight="1">
      <c r="A3" s="928"/>
      <c r="B3" s="686" t="s">
        <v>399</v>
      </c>
      <c r="C3" s="686" t="s">
        <v>400</v>
      </c>
      <c r="D3" s="686" t="s">
        <v>113</v>
      </c>
      <c r="E3" s="686" t="s">
        <v>401</v>
      </c>
      <c r="F3" s="686" t="s">
        <v>396</v>
      </c>
    </row>
    <row r="4" spans="1:6" s="228" customFormat="1" ht="18" customHeight="1">
      <c r="A4" s="690" t="s">
        <v>78</v>
      </c>
      <c r="B4" s="715">
        <v>27.42</v>
      </c>
      <c r="C4" s="715">
        <v>14.51</v>
      </c>
      <c r="D4" s="715">
        <v>7.96</v>
      </c>
      <c r="E4" s="715">
        <v>0.18</v>
      </c>
      <c r="F4" s="715">
        <v>49.92</v>
      </c>
    </row>
    <row r="5" spans="1:6" s="228" customFormat="1" ht="18" customHeight="1">
      <c r="A5" s="695" t="s">
        <v>79</v>
      </c>
      <c r="B5" s="715">
        <v>27.92</v>
      </c>
      <c r="C5" s="715">
        <v>14.74</v>
      </c>
      <c r="D5" s="715">
        <v>7.89</v>
      </c>
      <c r="E5" s="715">
        <v>0.27</v>
      </c>
      <c r="F5" s="715">
        <v>49.18</v>
      </c>
    </row>
    <row r="6" spans="1:6" s="222" customFormat="1" ht="18" customHeight="1">
      <c r="A6" s="699" t="s">
        <v>168</v>
      </c>
      <c r="B6" s="718">
        <v>27.94</v>
      </c>
      <c r="C6" s="718">
        <v>13.9</v>
      </c>
      <c r="D6" s="718">
        <v>8.6300000000000008</v>
      </c>
      <c r="E6" s="718">
        <v>0.15</v>
      </c>
      <c r="F6" s="718">
        <v>49.38</v>
      </c>
    </row>
    <row r="7" spans="1:6" s="222" customFormat="1" ht="18" customHeight="1">
      <c r="A7" s="699" t="s">
        <v>169</v>
      </c>
      <c r="B7" s="718">
        <v>27.43</v>
      </c>
      <c r="C7" s="718">
        <v>16.440000000000001</v>
      </c>
      <c r="D7" s="718">
        <v>7.36</v>
      </c>
      <c r="E7" s="718">
        <v>0.28000000000000003</v>
      </c>
      <c r="F7" s="718">
        <v>48.5</v>
      </c>
    </row>
    <row r="8" spans="1:6" s="222" customFormat="1" ht="18" customHeight="1">
      <c r="A8" s="699" t="s">
        <v>273</v>
      </c>
      <c r="B8" s="718">
        <v>26.56</v>
      </c>
      <c r="C8" s="718">
        <v>15.69</v>
      </c>
      <c r="D8" s="718">
        <v>8.0500000000000007</v>
      </c>
      <c r="E8" s="718">
        <v>0.3</v>
      </c>
      <c r="F8" s="718">
        <v>49.4</v>
      </c>
    </row>
    <row r="9" spans="1:6" s="222" customFormat="1" ht="18" customHeight="1">
      <c r="A9" s="699" t="s">
        <v>274</v>
      </c>
      <c r="B9" s="718">
        <v>28.72</v>
      </c>
      <c r="C9" s="718">
        <v>13.56</v>
      </c>
      <c r="D9" s="718">
        <v>8.57</v>
      </c>
      <c r="E9" s="718">
        <v>0.34</v>
      </c>
      <c r="F9" s="718">
        <v>48.81</v>
      </c>
    </row>
    <row r="10" spans="1:6" s="222" customFormat="1" ht="18" customHeight="1">
      <c r="A10" s="699" t="s">
        <v>1286</v>
      </c>
      <c r="B10" s="718">
        <v>27.79</v>
      </c>
      <c r="C10" s="718">
        <v>15.1</v>
      </c>
      <c r="D10" s="718">
        <v>7.48</v>
      </c>
      <c r="E10" s="718">
        <v>0.27</v>
      </c>
      <c r="F10" s="718">
        <v>49.35</v>
      </c>
    </row>
    <row r="11" spans="1:6" s="222" customFormat="1" ht="18" customHeight="1">
      <c r="A11" s="699" t="s">
        <v>1309</v>
      </c>
      <c r="B11" s="718">
        <v>28.76</v>
      </c>
      <c r="C11" s="718">
        <v>13.79</v>
      </c>
      <c r="D11" s="718">
        <v>7.59</v>
      </c>
      <c r="E11" s="718">
        <v>0.24</v>
      </c>
      <c r="F11" s="718">
        <v>49.62</v>
      </c>
    </row>
    <row r="12" spans="1:6" s="222" customFormat="1" ht="15" customHeight="1">
      <c r="A12" s="307"/>
      <c r="B12" s="325"/>
      <c r="C12" s="325"/>
      <c r="D12" s="325"/>
      <c r="E12" s="325"/>
      <c r="F12" s="325"/>
    </row>
    <row r="13" spans="1:6" s="222" customFormat="1" ht="13.5" customHeight="1">
      <c r="A13" s="1275" t="s">
        <v>1306</v>
      </c>
      <c r="B13" s="1275"/>
      <c r="C13" s="1275"/>
      <c r="D13" s="1275"/>
      <c r="E13" s="1275"/>
      <c r="F13" s="1275"/>
    </row>
    <row r="14" spans="1:6" s="222" customFormat="1" ht="25.35" customHeight="1">
      <c r="A14" s="1275" t="s">
        <v>404</v>
      </c>
      <c r="B14" s="1275"/>
      <c r="C14" s="1275"/>
      <c r="D14" s="1275"/>
      <c r="E14" s="1275"/>
      <c r="F14" s="1275"/>
    </row>
    <row r="15" spans="1:6" s="222" customFormat="1"/>
  </sheetData>
  <mergeCells count="4">
    <mergeCell ref="A1:F1"/>
    <mergeCell ref="B2:F2"/>
    <mergeCell ref="A13:F13"/>
    <mergeCell ref="A14:F14"/>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5"/>
  <sheetViews>
    <sheetView zoomScaleNormal="100" workbookViewId="0">
      <selection sqref="A1:XFD1048576"/>
    </sheetView>
  </sheetViews>
  <sheetFormatPr defaultColWidth="9.140625" defaultRowHeight="15"/>
  <cols>
    <col min="1" max="6" width="14.5703125" style="221" bestFit="1" customWidth="1"/>
    <col min="7" max="7" width="4.5703125" style="221" bestFit="1" customWidth="1"/>
    <col min="8" max="16384" width="9.140625" style="221"/>
  </cols>
  <sheetData>
    <row r="1" spans="1:6" ht="21" customHeight="1">
      <c r="A1" s="1332" t="s">
        <v>25</v>
      </c>
      <c r="B1" s="1332"/>
      <c r="C1" s="1332"/>
      <c r="D1" s="1332"/>
      <c r="E1" s="1332"/>
    </row>
    <row r="2" spans="1:6" s="222" customFormat="1" ht="18.75" customHeight="1">
      <c r="A2" s="1333" t="s">
        <v>159</v>
      </c>
      <c r="B2" s="1284" t="s">
        <v>398</v>
      </c>
      <c r="C2" s="1286"/>
      <c r="D2" s="1286"/>
      <c r="E2" s="1286"/>
      <c r="F2" s="1285"/>
    </row>
    <row r="3" spans="1:6" s="222" customFormat="1" ht="18" customHeight="1">
      <c r="A3" s="1334"/>
      <c r="B3" s="686" t="s">
        <v>399</v>
      </c>
      <c r="C3" s="686" t="s">
        <v>400</v>
      </c>
      <c r="D3" s="686" t="s">
        <v>113</v>
      </c>
      <c r="E3" s="686" t="s">
        <v>401</v>
      </c>
      <c r="F3" s="686" t="s">
        <v>396</v>
      </c>
    </row>
    <row r="4" spans="1:6" s="228" customFormat="1" ht="18" customHeight="1">
      <c r="A4" s="690" t="s">
        <v>78</v>
      </c>
      <c r="B4" s="719">
        <v>2.5630100089915199E-3</v>
      </c>
      <c r="C4" s="719">
        <v>0</v>
      </c>
      <c r="D4" s="719">
        <v>0</v>
      </c>
      <c r="E4" s="719">
        <v>0</v>
      </c>
      <c r="F4" s="719">
        <v>99.997436989991002</v>
      </c>
    </row>
    <row r="5" spans="1:6" s="228" customFormat="1" ht="18" customHeight="1">
      <c r="A5" s="695" t="s">
        <v>79</v>
      </c>
      <c r="B5" s="720">
        <v>0</v>
      </c>
      <c r="C5" s="720">
        <v>0</v>
      </c>
      <c r="D5" s="720">
        <v>0</v>
      </c>
      <c r="E5" s="720">
        <v>0</v>
      </c>
      <c r="F5" s="720">
        <v>100</v>
      </c>
    </row>
    <row r="6" spans="1:6" s="222" customFormat="1" ht="18" customHeight="1">
      <c r="A6" s="699" t="s">
        <v>168</v>
      </c>
      <c r="B6" s="721">
        <v>0</v>
      </c>
      <c r="C6" s="721">
        <v>0</v>
      </c>
      <c r="D6" s="721">
        <v>0</v>
      </c>
      <c r="E6" s="721">
        <v>0</v>
      </c>
      <c r="F6" s="721">
        <v>100</v>
      </c>
    </row>
    <row r="7" spans="1:6" s="222" customFormat="1" ht="18" customHeight="1">
      <c r="A7" s="699" t="s">
        <v>169</v>
      </c>
      <c r="B7" s="721">
        <v>0</v>
      </c>
      <c r="C7" s="721">
        <v>0</v>
      </c>
      <c r="D7" s="721">
        <v>0</v>
      </c>
      <c r="E7" s="721">
        <v>0</v>
      </c>
      <c r="F7" s="721">
        <v>100</v>
      </c>
    </row>
    <row r="8" spans="1:6" s="222" customFormat="1" ht="18" customHeight="1">
      <c r="A8" s="699" t="s">
        <v>273</v>
      </c>
      <c r="B8" s="721">
        <v>0</v>
      </c>
      <c r="C8" s="721">
        <v>0</v>
      </c>
      <c r="D8" s="721">
        <v>0</v>
      </c>
      <c r="E8" s="721">
        <v>0</v>
      </c>
      <c r="F8" s="721">
        <v>100</v>
      </c>
    </row>
    <row r="9" spans="1:6" s="222" customFormat="1" ht="18" customHeight="1">
      <c r="A9" s="699" t="s">
        <v>274</v>
      </c>
      <c r="B9" s="721">
        <v>0</v>
      </c>
      <c r="C9" s="721">
        <v>0</v>
      </c>
      <c r="D9" s="721">
        <v>0</v>
      </c>
      <c r="E9" s="721">
        <v>0</v>
      </c>
      <c r="F9" s="721">
        <v>100</v>
      </c>
    </row>
    <row r="10" spans="1:6" s="222" customFormat="1" ht="18" customHeight="1">
      <c r="A10" s="699" t="s">
        <v>1286</v>
      </c>
      <c r="B10" s="721">
        <v>0</v>
      </c>
      <c r="C10" s="721">
        <v>0</v>
      </c>
      <c r="D10" s="721">
        <v>0</v>
      </c>
      <c r="E10" s="721">
        <v>0</v>
      </c>
      <c r="F10" s="721">
        <v>100</v>
      </c>
    </row>
    <row r="11" spans="1:6" s="222" customFormat="1" ht="18" customHeight="1">
      <c r="A11" s="699" t="s">
        <v>1309</v>
      </c>
      <c r="B11" s="721">
        <v>0</v>
      </c>
      <c r="C11" s="721">
        <v>0</v>
      </c>
      <c r="D11" s="721">
        <v>0</v>
      </c>
      <c r="E11" s="721">
        <v>0</v>
      </c>
      <c r="F11" s="721">
        <v>100</v>
      </c>
    </row>
    <row r="12" spans="1:6" s="222" customFormat="1" ht="18" customHeight="1">
      <c r="A12" s="307"/>
      <c r="B12" s="326"/>
      <c r="C12" s="326"/>
      <c r="D12" s="326"/>
      <c r="E12" s="326"/>
      <c r="F12" s="326"/>
    </row>
    <row r="13" spans="1:6" s="222" customFormat="1" ht="18" customHeight="1">
      <c r="A13" s="1335" t="s">
        <v>1306</v>
      </c>
      <c r="B13" s="1336"/>
      <c r="C13" s="1336"/>
      <c r="D13" s="1336"/>
      <c r="E13" s="1336"/>
      <c r="F13" s="1337"/>
    </row>
    <row r="14" spans="1:6" s="222" customFormat="1" ht="28.35" customHeight="1">
      <c r="A14" s="1329" t="s">
        <v>405</v>
      </c>
      <c r="B14" s="1330"/>
      <c r="C14" s="1330"/>
      <c r="D14" s="1330"/>
      <c r="E14" s="1330"/>
      <c r="F14" s="1331"/>
    </row>
    <row r="15" spans="1:6" s="222" customFormat="1"/>
  </sheetData>
  <mergeCells count="5">
    <mergeCell ref="A14:F14"/>
    <mergeCell ref="A1:E1"/>
    <mergeCell ref="A2:A3"/>
    <mergeCell ref="B2:F2"/>
    <mergeCell ref="A13:F13"/>
  </mergeCells>
  <printOptions horizontalCentered="1"/>
  <pageMargins left="0.78431372549019618" right="0.78431372549019618" top="0.98039215686274517" bottom="0.98039215686274517" header="0.50980392156862753" footer="0.50980392156862753"/>
  <pageSetup paperSize="9" scale="97" orientation="portrait" useFirstPageNumber="1"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0"/>
  <sheetViews>
    <sheetView zoomScaleNormal="100" workbookViewId="0">
      <selection sqref="A1:XFD1048576"/>
    </sheetView>
  </sheetViews>
  <sheetFormatPr defaultColWidth="9.140625" defaultRowHeight="15"/>
  <cols>
    <col min="1" max="1" width="6.42578125" style="327" bestFit="1" customWidth="1"/>
    <col min="2" max="2" width="20.5703125" style="327" bestFit="1" customWidth="1"/>
    <col min="3" max="3" width="10" style="327" bestFit="1" customWidth="1"/>
    <col min="4" max="4" width="13.85546875" style="327" bestFit="1" customWidth="1"/>
    <col min="5" max="5" width="7.5703125" style="327" bestFit="1" customWidth="1"/>
    <col min="6" max="7" width="6" style="327" bestFit="1" customWidth="1"/>
    <col min="8" max="8" width="9.5703125" style="327" bestFit="1" customWidth="1"/>
    <col min="9" max="9" width="10.5703125" style="327" bestFit="1" customWidth="1"/>
    <col min="10" max="11" width="10" style="327" bestFit="1" customWidth="1"/>
    <col min="12" max="16384" width="9.140625" style="327"/>
  </cols>
  <sheetData>
    <row r="1" spans="1:11" ht="15.75" customHeight="1">
      <c r="A1" s="1341" t="s">
        <v>1374</v>
      </c>
      <c r="B1" s="1341"/>
      <c r="C1" s="1341"/>
      <c r="D1" s="1341"/>
      <c r="E1" s="1341"/>
      <c r="F1" s="1341"/>
      <c r="G1" s="1341"/>
      <c r="H1" s="1341"/>
      <c r="I1" s="1341"/>
      <c r="J1" s="1341"/>
    </row>
    <row r="2" spans="1:11" s="328" customFormat="1" ht="60">
      <c r="A2" s="722" t="s">
        <v>147</v>
      </c>
      <c r="B2" s="722" t="s">
        <v>406</v>
      </c>
      <c r="C2" s="723" t="s">
        <v>407</v>
      </c>
      <c r="D2" s="723" t="s">
        <v>408</v>
      </c>
      <c r="E2" s="936" t="s">
        <v>409</v>
      </c>
      <c r="F2" s="936" t="s">
        <v>410</v>
      </c>
      <c r="G2" s="936" t="s">
        <v>411</v>
      </c>
      <c r="H2" s="724" t="s">
        <v>412</v>
      </c>
      <c r="I2" s="723" t="s">
        <v>413</v>
      </c>
      <c r="J2" s="723" t="s">
        <v>414</v>
      </c>
    </row>
    <row r="3" spans="1:11" s="328" customFormat="1" ht="15" customHeight="1">
      <c r="A3" s="725">
        <v>1</v>
      </c>
      <c r="B3" s="726" t="s">
        <v>415</v>
      </c>
      <c r="C3" s="727">
        <v>121.18</v>
      </c>
      <c r="D3" s="727">
        <v>208202.008898</v>
      </c>
      <c r="E3" s="728">
        <v>2.7766427385954682</v>
      </c>
      <c r="F3" s="728">
        <v>1.07</v>
      </c>
      <c r="G3" s="729">
        <v>0.219162</v>
      </c>
      <c r="H3" s="729">
        <v>1.49</v>
      </c>
      <c r="I3" s="730">
        <v>8.9906769999999998</v>
      </c>
      <c r="J3" s="730">
        <v>0.22</v>
      </c>
      <c r="K3" s="329"/>
    </row>
    <row r="4" spans="1:11" s="328" customFormat="1" ht="15" customHeight="1">
      <c r="A4" s="725">
        <v>2</v>
      </c>
      <c r="B4" s="726" t="s">
        <v>416</v>
      </c>
      <c r="C4" s="727">
        <v>892.46</v>
      </c>
      <c r="D4" s="727">
        <v>229755.485931</v>
      </c>
      <c r="E4" s="728">
        <v>3.06408619705164</v>
      </c>
      <c r="F4" s="728">
        <v>1.18</v>
      </c>
      <c r="G4" s="729">
        <v>0.30850699999999998</v>
      </c>
      <c r="H4" s="729">
        <v>1.37</v>
      </c>
      <c r="I4" s="730">
        <v>6.6631030000000004</v>
      </c>
      <c r="J4" s="730">
        <v>0.57999999999999996</v>
      </c>
    </row>
    <row r="5" spans="1:11" s="328" customFormat="1" ht="15" customHeight="1">
      <c r="A5" s="725">
        <v>3</v>
      </c>
      <c r="B5" s="726" t="s">
        <v>417</v>
      </c>
      <c r="C5" s="727">
        <v>88.78</v>
      </c>
      <c r="D5" s="727">
        <v>131420.026923</v>
      </c>
      <c r="E5" s="728">
        <v>1.7526558239913035</v>
      </c>
      <c r="F5" s="728">
        <v>0.56000000000000005</v>
      </c>
      <c r="G5" s="729">
        <v>9.8625000000000004E-2</v>
      </c>
      <c r="H5" s="729">
        <v>1.17</v>
      </c>
      <c r="I5" s="730">
        <v>1.3662030000000001</v>
      </c>
      <c r="J5" s="730">
        <v>0.1</v>
      </c>
    </row>
    <row r="6" spans="1:11" s="328" customFormat="1" ht="15" customHeight="1">
      <c r="A6" s="725">
        <v>4</v>
      </c>
      <c r="B6" s="726" t="s">
        <v>418</v>
      </c>
      <c r="C6" s="727">
        <v>758.01</v>
      </c>
      <c r="D6" s="727">
        <v>1152554.2566449998</v>
      </c>
      <c r="E6" s="728">
        <v>15.370799851976734</v>
      </c>
      <c r="F6" s="728">
        <v>1.24</v>
      </c>
      <c r="G6" s="729">
        <v>0.49183399999999999</v>
      </c>
      <c r="H6" s="729">
        <v>1.1399999999999999</v>
      </c>
      <c r="I6" s="730">
        <v>-2.8881320000000001</v>
      </c>
      <c r="J6" s="730">
        <v>0.32</v>
      </c>
    </row>
    <row r="7" spans="1:11" s="328" customFormat="1" ht="15" customHeight="1">
      <c r="A7" s="725">
        <v>5</v>
      </c>
      <c r="B7" s="726" t="s">
        <v>419</v>
      </c>
      <c r="C7" s="727">
        <v>2075.1799999999998</v>
      </c>
      <c r="D7" s="727">
        <v>512212.046348</v>
      </c>
      <c r="E7" s="728">
        <v>6.8310093002515773</v>
      </c>
      <c r="F7" s="728">
        <v>1.4</v>
      </c>
      <c r="G7" s="729">
        <v>0.36605700000000002</v>
      </c>
      <c r="H7" s="729">
        <v>1.51</v>
      </c>
      <c r="I7" s="730">
        <v>6.6242999999999996E-2</v>
      </c>
      <c r="J7" s="730">
        <v>0.18</v>
      </c>
    </row>
    <row r="8" spans="1:11" s="328" customFormat="1" ht="15" customHeight="1">
      <c r="A8" s="725">
        <v>6</v>
      </c>
      <c r="B8" s="726" t="s">
        <v>1294</v>
      </c>
      <c r="C8" s="727">
        <v>244.55</v>
      </c>
      <c r="D8" s="727">
        <v>73461.128714999999</v>
      </c>
      <c r="E8" s="728">
        <v>0.97969904659018492</v>
      </c>
      <c r="F8" s="728">
        <v>1.03</v>
      </c>
      <c r="G8" s="729">
        <v>0.22362399999999999</v>
      </c>
      <c r="H8" s="729">
        <v>1.42</v>
      </c>
      <c r="I8" s="730">
        <v>-8.3344000000000001E-2</v>
      </c>
      <c r="J8" s="730">
        <v>0.13</v>
      </c>
    </row>
    <row r="9" spans="1:11" s="328" customFormat="1" ht="15" customHeight="1">
      <c r="A9" s="725">
        <v>7</v>
      </c>
      <c r="B9" s="726" t="s">
        <v>420</v>
      </c>
      <c r="C9" s="727">
        <v>993.73</v>
      </c>
      <c r="D9" s="727">
        <v>248368.547398</v>
      </c>
      <c r="E9" s="728">
        <v>3.3123154155828405</v>
      </c>
      <c r="F9" s="728">
        <v>0.82</v>
      </c>
      <c r="G9" s="729">
        <v>0.25120199999999998</v>
      </c>
      <c r="H9" s="729">
        <v>1.06</v>
      </c>
      <c r="I9" s="730">
        <v>-1.358263</v>
      </c>
      <c r="J9" s="730">
        <v>0.26</v>
      </c>
    </row>
    <row r="10" spans="1:11" s="328" customFormat="1" ht="15" customHeight="1">
      <c r="A10" s="725">
        <v>8</v>
      </c>
      <c r="B10" s="726" t="s">
        <v>421</v>
      </c>
      <c r="C10" s="727">
        <v>6765.62</v>
      </c>
      <c r="D10" s="727">
        <v>809650.45777199999</v>
      </c>
      <c r="E10" s="728">
        <v>10.797734739795375</v>
      </c>
      <c r="F10" s="728">
        <v>1.21</v>
      </c>
      <c r="G10" s="729">
        <v>0.46014100000000002</v>
      </c>
      <c r="H10" s="729">
        <v>1.1599999999999999</v>
      </c>
      <c r="I10" s="730">
        <v>-2.5094509999999999</v>
      </c>
      <c r="J10" s="730">
        <v>0.41</v>
      </c>
    </row>
    <row r="11" spans="1:11" s="328" customFormat="1" ht="15" customHeight="1">
      <c r="A11" s="725">
        <v>9</v>
      </c>
      <c r="B11" s="726" t="s">
        <v>422</v>
      </c>
      <c r="C11" s="727">
        <v>1221.99</v>
      </c>
      <c r="D11" s="727">
        <v>104050.65824999999</v>
      </c>
      <c r="E11" s="728">
        <v>1.3876499376981586</v>
      </c>
      <c r="F11" s="728">
        <v>1.1000000000000001</v>
      </c>
      <c r="G11" s="729">
        <v>0.22516800000000001</v>
      </c>
      <c r="H11" s="729">
        <v>1.51</v>
      </c>
      <c r="I11" s="730">
        <v>4.8780479999999997</v>
      </c>
      <c r="J11" s="730">
        <v>0.18</v>
      </c>
    </row>
    <row r="12" spans="1:11" s="328" customFormat="1" ht="15" customHeight="1">
      <c r="A12" s="725">
        <v>10</v>
      </c>
      <c r="B12" s="726" t="s">
        <v>423</v>
      </c>
      <c r="C12" s="727">
        <v>281.13</v>
      </c>
      <c r="D12" s="727">
        <v>365310.88561699999</v>
      </c>
      <c r="E12" s="728">
        <v>4.8718925588045394</v>
      </c>
      <c r="F12" s="728">
        <v>0.82</v>
      </c>
      <c r="G12" s="729">
        <v>0.19644400000000001</v>
      </c>
      <c r="H12" s="729">
        <v>1.2</v>
      </c>
      <c r="I12" s="730">
        <v>11.675905</v>
      </c>
      <c r="J12" s="730">
        <v>0.13</v>
      </c>
    </row>
    <row r="13" spans="1:11" s="328" customFormat="1" ht="15" customHeight="1">
      <c r="A13" s="725">
        <v>11</v>
      </c>
      <c r="B13" s="726" t="s">
        <v>424</v>
      </c>
      <c r="C13" s="727">
        <v>621.76</v>
      </c>
      <c r="D13" s="727">
        <v>148764.67997500001</v>
      </c>
      <c r="E13" s="728">
        <v>1.983969177811475</v>
      </c>
      <c r="F13" s="728">
        <v>0.96</v>
      </c>
      <c r="G13" s="729">
        <v>0.19279399999999999</v>
      </c>
      <c r="H13" s="729">
        <v>1.41</v>
      </c>
      <c r="I13" s="730">
        <v>-1.4244019999999999</v>
      </c>
      <c r="J13" s="730">
        <v>0.31</v>
      </c>
    </row>
    <row r="14" spans="1:11" s="328" customFormat="1" ht="15" customHeight="1">
      <c r="A14" s="725">
        <v>12</v>
      </c>
      <c r="B14" s="726" t="s">
        <v>425</v>
      </c>
      <c r="C14" s="727">
        <v>664.46</v>
      </c>
      <c r="D14" s="727">
        <v>113072.52843200001</v>
      </c>
      <c r="E14" s="728">
        <v>1.5079682307924089</v>
      </c>
      <c r="F14" s="728">
        <v>0.91</v>
      </c>
      <c r="G14" s="729">
        <v>0.14710300000000001</v>
      </c>
      <c r="H14" s="729">
        <v>1.55</v>
      </c>
      <c r="I14" s="730">
        <v>4.8660779999999999</v>
      </c>
      <c r="J14" s="730">
        <v>0.27</v>
      </c>
    </row>
    <row r="15" spans="1:11" s="328" customFormat="1" ht="15" customHeight="1">
      <c r="A15" s="725">
        <v>13</v>
      </c>
      <c r="B15" s="726" t="s">
        <v>426</v>
      </c>
      <c r="C15" s="727">
        <v>234.96</v>
      </c>
      <c r="D15" s="727">
        <v>220158.801179</v>
      </c>
      <c r="E15" s="728">
        <v>2.9361020091359262</v>
      </c>
      <c r="F15" s="728">
        <v>0.56999999999999995</v>
      </c>
      <c r="G15" s="729">
        <v>0.11776300000000001</v>
      </c>
      <c r="H15" s="729">
        <v>1.08</v>
      </c>
      <c r="I15" s="730">
        <v>-1.5314270000000001</v>
      </c>
      <c r="J15" s="730">
        <v>0.19</v>
      </c>
    </row>
    <row r="16" spans="1:11" s="328" customFormat="1" ht="15" customHeight="1">
      <c r="A16" s="725">
        <v>14</v>
      </c>
      <c r="B16" s="726" t="s">
        <v>427</v>
      </c>
      <c r="C16" s="727">
        <v>96.42</v>
      </c>
      <c r="D16" s="727">
        <v>80242.240103999997</v>
      </c>
      <c r="E16" s="728">
        <v>1.0701339266258441</v>
      </c>
      <c r="F16" s="728">
        <v>0.54</v>
      </c>
      <c r="G16" s="729">
        <v>0.118932</v>
      </c>
      <c r="H16" s="729">
        <v>1.02</v>
      </c>
      <c r="I16" s="730">
        <v>2.2801680000000002</v>
      </c>
      <c r="J16" s="730">
        <v>0.08</v>
      </c>
    </row>
    <row r="17" spans="1:10" s="328" customFormat="1" ht="15" customHeight="1">
      <c r="A17" s="725">
        <v>15</v>
      </c>
      <c r="B17" s="726" t="s">
        <v>428</v>
      </c>
      <c r="C17" s="727">
        <v>95.92</v>
      </c>
      <c r="D17" s="727">
        <v>142520.94807300001</v>
      </c>
      <c r="E17" s="728">
        <v>1.9007009474078069</v>
      </c>
      <c r="F17" s="728">
        <v>0.43</v>
      </c>
      <c r="G17" s="729">
        <v>6.4122999999999999E-2</v>
      </c>
      <c r="H17" s="729">
        <v>1.0900000000000001</v>
      </c>
      <c r="I17" s="730">
        <v>-2.7471420000000002</v>
      </c>
      <c r="J17" s="730">
        <v>0.14000000000000001</v>
      </c>
    </row>
    <row r="18" spans="1:10" s="328" customFormat="1" ht="15" customHeight="1">
      <c r="A18" s="725">
        <v>16</v>
      </c>
      <c r="B18" s="726" t="s">
        <v>429</v>
      </c>
      <c r="C18" s="727">
        <v>1247.0899999999999</v>
      </c>
      <c r="D18" s="727">
        <v>393295.617616</v>
      </c>
      <c r="E18" s="728">
        <v>5.2451051099602362</v>
      </c>
      <c r="F18" s="728">
        <v>0.74</v>
      </c>
      <c r="G18" s="729">
        <v>0.18551599999999999</v>
      </c>
      <c r="H18" s="729">
        <v>1.1200000000000001</v>
      </c>
      <c r="I18" s="730">
        <v>1.0804039999999999</v>
      </c>
      <c r="J18" s="730">
        <v>0.15</v>
      </c>
    </row>
    <row r="19" spans="1:10" s="328" customFormat="1" ht="15" customHeight="1">
      <c r="A19" s="725">
        <v>17</v>
      </c>
      <c r="B19" s="726" t="s">
        <v>430</v>
      </c>
      <c r="C19" s="727">
        <v>1044.3499999999999</v>
      </c>
      <c r="D19" s="727">
        <v>57260.681155999999</v>
      </c>
      <c r="E19" s="728">
        <v>0.7636451510740685</v>
      </c>
      <c r="F19" s="728">
        <v>1.0900000000000001</v>
      </c>
      <c r="G19" s="729">
        <v>0.353356</v>
      </c>
      <c r="H19" s="729">
        <v>1.19</v>
      </c>
      <c r="I19" s="730">
        <v>-0.53862100000000002</v>
      </c>
      <c r="J19" s="730">
        <v>0.15</v>
      </c>
    </row>
    <row r="20" spans="1:10" s="328" customFormat="1" ht="15" customHeight="1">
      <c r="A20" s="725">
        <v>18</v>
      </c>
      <c r="B20" s="726" t="s">
        <v>431</v>
      </c>
      <c r="C20" s="727">
        <v>239.93</v>
      </c>
      <c r="D20" s="727">
        <v>125143.471737</v>
      </c>
      <c r="E20" s="728">
        <v>1.6689498526952309</v>
      </c>
      <c r="F20" s="728">
        <v>0.31</v>
      </c>
      <c r="G20" s="729">
        <v>4.2837E-2</v>
      </c>
      <c r="H20" s="729">
        <v>0.98</v>
      </c>
      <c r="I20" s="730">
        <v>4.2121820000000003</v>
      </c>
      <c r="J20" s="730">
        <v>0.12</v>
      </c>
    </row>
    <row r="21" spans="1:10" s="328" customFormat="1" ht="15" customHeight="1">
      <c r="A21" s="725">
        <v>19</v>
      </c>
      <c r="B21" s="726" t="s">
        <v>432</v>
      </c>
      <c r="C21" s="727">
        <v>1400.62</v>
      </c>
      <c r="D21" s="727">
        <v>666267.91522499989</v>
      </c>
      <c r="E21" s="728">
        <v>8.8855433170914448</v>
      </c>
      <c r="F21" s="728">
        <v>0.96</v>
      </c>
      <c r="G21" s="729">
        <v>0.39092199999999999</v>
      </c>
      <c r="H21" s="729">
        <v>1</v>
      </c>
      <c r="I21" s="730">
        <v>-0.64182799999999995</v>
      </c>
      <c r="J21" s="730">
        <v>0.2</v>
      </c>
    </row>
    <row r="22" spans="1:10" s="328" customFormat="1" ht="15" customHeight="1">
      <c r="A22" s="725">
        <v>20</v>
      </c>
      <c r="B22" s="726" t="s">
        <v>433</v>
      </c>
      <c r="C22" s="727">
        <v>777.05</v>
      </c>
      <c r="D22" s="727">
        <v>93171.385037</v>
      </c>
      <c r="E22" s="728">
        <v>1.2425607758405912</v>
      </c>
      <c r="F22" s="728">
        <v>1.34</v>
      </c>
      <c r="G22" s="729">
        <v>0.269507</v>
      </c>
      <c r="H22" s="729">
        <v>1.67</v>
      </c>
      <c r="I22" s="730">
        <v>3.7806419999999998</v>
      </c>
      <c r="J22" s="730">
        <v>0.17</v>
      </c>
    </row>
    <row r="23" spans="1:10" s="328" customFormat="1" ht="15" customHeight="1">
      <c r="A23" s="725">
        <v>21</v>
      </c>
      <c r="B23" s="726" t="s">
        <v>434</v>
      </c>
      <c r="C23" s="727">
        <v>616.33000000000004</v>
      </c>
      <c r="D23" s="727">
        <v>293811.6324</v>
      </c>
      <c r="E23" s="728">
        <v>3.9183576562799329</v>
      </c>
      <c r="F23" s="728">
        <v>0.86</v>
      </c>
      <c r="G23" s="729">
        <v>0.19917399999999999</v>
      </c>
      <c r="H23" s="729">
        <v>1.25</v>
      </c>
      <c r="I23" s="730">
        <v>6.4425049999999997</v>
      </c>
      <c r="J23" s="730">
        <v>0.11</v>
      </c>
    </row>
    <row r="24" spans="1:10" s="328" customFormat="1" ht="15" customHeight="1">
      <c r="A24" s="725">
        <v>22</v>
      </c>
      <c r="B24" s="726" t="s">
        <v>435</v>
      </c>
      <c r="C24" s="727">
        <v>542.73</v>
      </c>
      <c r="D24" s="727">
        <v>130830.674247</v>
      </c>
      <c r="E24" s="728">
        <v>1.7447960447463833</v>
      </c>
      <c r="F24" s="728">
        <v>1</v>
      </c>
      <c r="G24" s="729">
        <v>0.25049399999999999</v>
      </c>
      <c r="H24" s="729">
        <v>1.29</v>
      </c>
      <c r="I24" s="730">
        <v>5.3968790000000002</v>
      </c>
      <c r="J24" s="730">
        <v>0.11</v>
      </c>
    </row>
    <row r="25" spans="1:10" s="328" customFormat="1" ht="15" customHeight="1">
      <c r="A25" s="725">
        <v>23</v>
      </c>
      <c r="B25" s="726" t="s">
        <v>436</v>
      </c>
      <c r="C25" s="727">
        <v>2802.67</v>
      </c>
      <c r="D25" s="727">
        <v>233146.309824</v>
      </c>
      <c r="E25" s="728">
        <v>3.1093072138429183</v>
      </c>
      <c r="F25" s="728">
        <v>0.66</v>
      </c>
      <c r="G25" s="729">
        <v>0.146672</v>
      </c>
      <c r="H25" s="729">
        <v>1.1100000000000001</v>
      </c>
      <c r="I25" s="730">
        <v>8.1232489999999995</v>
      </c>
      <c r="J25" s="730">
        <v>7.0000000000000007E-2</v>
      </c>
    </row>
    <row r="26" spans="1:10" s="328" customFormat="1" ht="15" customHeight="1">
      <c r="A26" s="725">
        <v>24</v>
      </c>
      <c r="B26" s="726" t="s">
        <v>437</v>
      </c>
      <c r="C26" s="727">
        <v>151.04</v>
      </c>
      <c r="D26" s="727">
        <v>140912.70758399999</v>
      </c>
      <c r="E26" s="728">
        <v>1.8792529830037519</v>
      </c>
      <c r="F26" s="728">
        <v>0.6</v>
      </c>
      <c r="G26" s="729">
        <v>0.13152</v>
      </c>
      <c r="H26" s="729">
        <v>1.08</v>
      </c>
      <c r="I26" s="730">
        <v>5.9417809999999998</v>
      </c>
      <c r="J26" s="730">
        <v>0.06</v>
      </c>
    </row>
    <row r="27" spans="1:10" s="328" customFormat="1" ht="15" customHeight="1">
      <c r="A27" s="725">
        <v>25</v>
      </c>
      <c r="B27" s="726" t="s">
        <v>438</v>
      </c>
      <c r="C27" s="727">
        <v>288.69</v>
      </c>
      <c r="D27" s="727">
        <v>95352.985799999995</v>
      </c>
      <c r="E27" s="728">
        <v>1.2716552401503276</v>
      </c>
      <c r="F27" s="728">
        <v>0.7</v>
      </c>
      <c r="G27" s="729">
        <v>0.161879</v>
      </c>
      <c r="H27" s="729">
        <v>1.1299999999999999</v>
      </c>
      <c r="I27" s="730">
        <v>-0.69271499999999997</v>
      </c>
      <c r="J27" s="730">
        <v>0.12</v>
      </c>
    </row>
    <row r="28" spans="1:10" s="328" customFormat="1" ht="15" customHeight="1">
      <c r="A28" s="725">
        <v>26</v>
      </c>
      <c r="B28" s="726" t="s">
        <v>439</v>
      </c>
      <c r="C28" s="727">
        <v>365.91</v>
      </c>
      <c r="D28" s="727">
        <v>361737.44091100001</v>
      </c>
      <c r="E28" s="728">
        <v>4.8242360575670888</v>
      </c>
      <c r="F28" s="728">
        <v>0.99</v>
      </c>
      <c r="G28" s="729">
        <v>0.32786999999999999</v>
      </c>
      <c r="H28" s="729">
        <v>1.1200000000000001</v>
      </c>
      <c r="I28" s="730">
        <v>5.1741849999999996</v>
      </c>
      <c r="J28" s="730">
        <v>0.22</v>
      </c>
    </row>
    <row r="29" spans="1:10" s="328" customFormat="1" ht="15" customHeight="1">
      <c r="A29" s="725">
        <v>27</v>
      </c>
      <c r="B29" s="726" t="s">
        <v>440</v>
      </c>
      <c r="C29" s="727">
        <v>9696.67</v>
      </c>
      <c r="D29" s="727">
        <v>116717.314142</v>
      </c>
      <c r="E29" s="728">
        <v>1.5565761564746536</v>
      </c>
      <c r="F29" s="728">
        <v>0.62</v>
      </c>
      <c r="G29" s="729">
        <v>0.10144300000000001</v>
      </c>
      <c r="H29" s="729">
        <v>1.26</v>
      </c>
      <c r="I29" s="730">
        <v>11.684473000000001</v>
      </c>
      <c r="J29" s="730">
        <v>0.2</v>
      </c>
    </row>
    <row r="30" spans="1:10" s="328" customFormat="1" ht="15" customHeight="1">
      <c r="A30" s="725">
        <v>28</v>
      </c>
      <c r="B30" s="726" t="s">
        <v>441</v>
      </c>
      <c r="C30" s="727">
        <v>487.75</v>
      </c>
      <c r="D30" s="727">
        <v>76301.635565000004</v>
      </c>
      <c r="E30" s="728">
        <v>1.0175808747278141</v>
      </c>
      <c r="F30" s="728">
        <v>1.01</v>
      </c>
      <c r="G30" s="729">
        <v>0.17022999999999999</v>
      </c>
      <c r="H30" s="729">
        <v>1.58</v>
      </c>
      <c r="I30" s="730">
        <v>1.776575</v>
      </c>
      <c r="J30" s="730">
        <v>0.14000000000000001</v>
      </c>
    </row>
    <row r="31" spans="1:10" s="328" customFormat="1" ht="15" customHeight="1">
      <c r="A31" s="725">
        <v>29</v>
      </c>
      <c r="B31" s="726" t="s">
        <v>442</v>
      </c>
      <c r="C31" s="727">
        <v>9300.6</v>
      </c>
      <c r="D31" s="727">
        <v>91077.559760999997</v>
      </c>
      <c r="E31" s="728">
        <v>1.2146369110360911</v>
      </c>
      <c r="F31" s="728">
        <v>0.46</v>
      </c>
      <c r="G31" s="729">
        <v>4.5668E-2</v>
      </c>
      <c r="H31" s="729">
        <v>1.4</v>
      </c>
      <c r="I31" s="730">
        <v>8.9397649999999995</v>
      </c>
      <c r="J31" s="730">
        <v>0.12</v>
      </c>
    </row>
    <row r="32" spans="1:10" s="328" customFormat="1" ht="15" customHeight="1">
      <c r="A32" s="725">
        <v>30</v>
      </c>
      <c r="B32" s="726" t="s">
        <v>443</v>
      </c>
      <c r="C32" s="727">
        <v>159.55000000000001</v>
      </c>
      <c r="D32" s="727">
        <v>83564.215022000004</v>
      </c>
      <c r="E32" s="728">
        <v>1.1144367533981827</v>
      </c>
      <c r="F32" s="728">
        <v>1.1299999999999999</v>
      </c>
      <c r="G32" s="729">
        <v>0.25958300000000001</v>
      </c>
      <c r="H32" s="729">
        <v>1.44</v>
      </c>
      <c r="I32" s="730">
        <v>3.5074749999999999</v>
      </c>
      <c r="J32" s="730">
        <v>0.13</v>
      </c>
    </row>
    <row r="33" spans="1:10" s="328" customFormat="1" ht="15" customHeight="1">
      <c r="A33" s="731"/>
      <c r="B33" s="732"/>
      <c r="C33" s="733"/>
      <c r="D33" s="733"/>
      <c r="E33" s="734"/>
      <c r="F33" s="735"/>
      <c r="G33" s="736"/>
      <c r="H33" s="736"/>
      <c r="I33" s="737"/>
      <c r="J33" s="737"/>
    </row>
    <row r="34" spans="1:10" s="328" customFormat="1" ht="38.25" customHeight="1">
      <c r="A34" s="1342" t="s">
        <v>444</v>
      </c>
      <c r="B34" s="1342"/>
      <c r="C34" s="1342"/>
      <c r="D34" s="1342"/>
      <c r="E34" s="1342"/>
      <c r="F34" s="1342"/>
      <c r="G34" s="1342"/>
      <c r="H34" s="1342"/>
      <c r="I34" s="1342"/>
      <c r="J34" s="1342"/>
    </row>
    <row r="35" spans="1:10" s="328" customFormat="1" ht="34.5" customHeight="1">
      <c r="A35" s="1342" t="s">
        <v>445</v>
      </c>
      <c r="B35" s="1342"/>
      <c r="C35" s="1342"/>
      <c r="D35" s="1342"/>
      <c r="E35" s="1342"/>
      <c r="F35" s="1342"/>
      <c r="G35" s="1342"/>
      <c r="H35" s="1342"/>
      <c r="I35" s="1342"/>
      <c r="J35" s="1342"/>
    </row>
    <row r="36" spans="1:10" s="328" customFormat="1" ht="20.25" customHeight="1">
      <c r="A36" s="1342" t="s">
        <v>446</v>
      </c>
      <c r="B36" s="1342"/>
      <c r="C36" s="1342"/>
      <c r="D36" s="1342"/>
      <c r="E36" s="1342"/>
      <c r="F36" s="1342"/>
      <c r="G36" s="1342"/>
      <c r="H36" s="1342"/>
      <c r="I36" s="1342"/>
      <c r="J36" s="1342"/>
    </row>
    <row r="37" spans="1:10" s="328" customFormat="1" ht="48.75" customHeight="1">
      <c r="A37" s="1342" t="s">
        <v>447</v>
      </c>
      <c r="B37" s="1342"/>
      <c r="C37" s="1342"/>
      <c r="D37" s="1342"/>
      <c r="E37" s="1342"/>
      <c r="F37" s="1342"/>
      <c r="G37" s="1342"/>
      <c r="H37" s="1342"/>
      <c r="I37" s="1342"/>
      <c r="J37" s="1342"/>
    </row>
    <row r="38" spans="1:10" s="328" customFormat="1" ht="37.5" customHeight="1">
      <c r="A38" s="1342" t="s">
        <v>448</v>
      </c>
      <c r="B38" s="1342"/>
      <c r="C38" s="1342"/>
      <c r="D38" s="1342"/>
      <c r="E38" s="1342"/>
      <c r="F38" s="1342"/>
      <c r="G38" s="1342"/>
      <c r="H38" s="1342"/>
      <c r="I38" s="1342"/>
      <c r="J38" s="1342"/>
    </row>
    <row r="39" spans="1:10" s="328" customFormat="1" ht="13.5" customHeight="1">
      <c r="A39" s="1338" t="s">
        <v>402</v>
      </c>
      <c r="B39" s="1339"/>
      <c r="C39" s="1339"/>
      <c r="D39" s="1339"/>
      <c r="E39" s="1339"/>
      <c r="F39" s="1339"/>
      <c r="G39" s="1339"/>
      <c r="H39" s="1339"/>
      <c r="I39" s="1339"/>
      <c r="J39" s="1340"/>
    </row>
    <row r="40" spans="1:10" s="328" customFormat="1" ht="27.6" customHeight="1">
      <c r="H40" s="330"/>
    </row>
  </sheetData>
  <mergeCells count="7">
    <mergeCell ref="A39:J39"/>
    <mergeCell ref="A1:J1"/>
    <mergeCell ref="A34:J34"/>
    <mergeCell ref="A35:J35"/>
    <mergeCell ref="A36:J36"/>
    <mergeCell ref="A37:J37"/>
    <mergeCell ref="A38:J38"/>
  </mergeCells>
  <printOptions horizontalCentered="1"/>
  <pageMargins left="0.78431372549019618" right="0.78431372549019618" top="0.98039215686274517" bottom="0.98039215686274517" header="0.50980392156862753" footer="0.50980392156862753"/>
  <pageSetup paperSize="9" scale="61" orientation="landscape" useFirstPageNumber="1"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0"/>
  <sheetViews>
    <sheetView zoomScale="120" zoomScaleNormal="120" workbookViewId="0">
      <selection sqref="A1:XFD1048576"/>
    </sheetView>
  </sheetViews>
  <sheetFormatPr defaultColWidth="9.140625" defaultRowHeight="12"/>
  <cols>
    <col min="1" max="1" width="6.42578125" style="331" bestFit="1" customWidth="1"/>
    <col min="2" max="2" width="20.5703125" style="331" bestFit="1" customWidth="1"/>
    <col min="3" max="3" width="14.5703125" style="331" bestFit="1" customWidth="1"/>
    <col min="4" max="4" width="13.85546875" style="331" bestFit="1" customWidth="1"/>
    <col min="5" max="5" width="9.85546875" style="331" customWidth="1"/>
    <col min="6" max="6" width="7.85546875" style="331" customWidth="1"/>
    <col min="7" max="7" width="9" style="331" customWidth="1"/>
    <col min="8" max="8" width="9.5703125" style="331" bestFit="1" customWidth="1"/>
    <col min="9" max="9" width="10.5703125" style="331" bestFit="1" customWidth="1"/>
    <col min="10" max="10" width="11.5703125" style="331" customWidth="1"/>
    <col min="11" max="11" width="30.42578125" style="331" bestFit="1" customWidth="1"/>
    <col min="12" max="12" width="4.5703125" style="331" bestFit="1" customWidth="1"/>
    <col min="13" max="16384" width="9.140625" style="331"/>
  </cols>
  <sheetData>
    <row r="1" spans="1:11" ht="17.25" customHeight="1">
      <c r="A1" s="908" t="s">
        <v>1375</v>
      </c>
      <c r="B1" s="908"/>
      <c r="C1" s="908"/>
      <c r="D1" s="908"/>
      <c r="E1" s="908"/>
      <c r="F1" s="908"/>
      <c r="G1" s="908"/>
      <c r="H1" s="908"/>
      <c r="I1" s="908"/>
      <c r="J1" s="908"/>
      <c r="K1" s="908"/>
    </row>
    <row r="2" spans="1:11" s="332" customFormat="1" ht="48">
      <c r="A2" s="738" t="s">
        <v>449</v>
      </c>
      <c r="B2" s="738" t="s">
        <v>406</v>
      </c>
      <c r="C2" s="739" t="s">
        <v>407</v>
      </c>
      <c r="D2" s="739" t="s">
        <v>408</v>
      </c>
      <c r="E2" s="738" t="s">
        <v>409</v>
      </c>
      <c r="F2" s="738" t="s">
        <v>410</v>
      </c>
      <c r="G2" s="738" t="s">
        <v>411</v>
      </c>
      <c r="H2" s="739" t="s">
        <v>412</v>
      </c>
      <c r="I2" s="739" t="s">
        <v>413</v>
      </c>
      <c r="J2" s="739" t="s">
        <v>414</v>
      </c>
    </row>
    <row r="3" spans="1:11" s="332" customFormat="1" ht="27.75" customHeight="1">
      <c r="A3" s="725">
        <v>1</v>
      </c>
      <c r="B3" s="726" t="s">
        <v>450</v>
      </c>
      <c r="C3" s="727">
        <v>114.0001121</v>
      </c>
      <c r="D3" s="727">
        <v>79803.61</v>
      </c>
      <c r="E3" s="728">
        <v>0.93</v>
      </c>
      <c r="F3" s="728">
        <v>2.5499999999999998</v>
      </c>
      <c r="G3" s="729">
        <v>0.12</v>
      </c>
      <c r="H3" s="729">
        <v>1.44</v>
      </c>
      <c r="I3" s="730">
        <v>-0.22</v>
      </c>
      <c r="J3" s="730">
        <v>0.02</v>
      </c>
    </row>
    <row r="4" spans="1:11" s="332" customFormat="1" ht="27" customHeight="1">
      <c r="A4" s="725">
        <v>2</v>
      </c>
      <c r="B4" s="726" t="s">
        <v>451</v>
      </c>
      <c r="C4" s="727">
        <v>432.02778899999998</v>
      </c>
      <c r="D4" s="727">
        <v>65950.23</v>
      </c>
      <c r="E4" s="728">
        <v>0.77</v>
      </c>
      <c r="F4" s="728">
        <v>1.97</v>
      </c>
      <c r="G4" s="729">
        <v>0.2</v>
      </c>
      <c r="H4" s="729">
        <v>1.89</v>
      </c>
      <c r="I4" s="730">
        <v>4.16</v>
      </c>
      <c r="J4" s="730">
        <v>0.03</v>
      </c>
    </row>
    <row r="5" spans="1:11" s="332" customFormat="1" ht="27" customHeight="1">
      <c r="A5" s="725">
        <v>3</v>
      </c>
      <c r="B5" s="726" t="s">
        <v>452</v>
      </c>
      <c r="C5" s="727">
        <v>71.892328500000005</v>
      </c>
      <c r="D5" s="727">
        <v>51711.07</v>
      </c>
      <c r="E5" s="728">
        <v>0.6</v>
      </c>
      <c r="F5" s="728">
        <v>0.57999999999999996</v>
      </c>
      <c r="G5" s="729">
        <v>7.0000000000000007E-2</v>
      </c>
      <c r="H5" s="729">
        <v>1.43</v>
      </c>
      <c r="I5" s="730">
        <v>6.72</v>
      </c>
      <c r="J5" s="730">
        <v>0.01</v>
      </c>
    </row>
    <row r="6" spans="1:11" s="332" customFormat="1" ht="21.75" customHeight="1">
      <c r="A6" s="725">
        <v>4</v>
      </c>
      <c r="B6" s="726" t="s">
        <v>453</v>
      </c>
      <c r="C6" s="727">
        <v>95.919779000000005</v>
      </c>
      <c r="D6" s="727">
        <v>142507.39000000001</v>
      </c>
      <c r="E6" s="728">
        <v>1.65</v>
      </c>
      <c r="F6" s="728">
        <v>0.45</v>
      </c>
      <c r="G6" s="729">
        <v>7.0000000000000007E-2</v>
      </c>
      <c r="H6" s="729">
        <v>1.1299999999999999</v>
      </c>
      <c r="I6" s="730">
        <v>-2.92</v>
      </c>
      <c r="J6" s="730">
        <v>0.02</v>
      </c>
    </row>
    <row r="7" spans="1:11" s="332" customFormat="1" ht="25.5" customHeight="1">
      <c r="A7" s="725">
        <v>5</v>
      </c>
      <c r="B7" s="726" t="s">
        <v>454</v>
      </c>
      <c r="C7" s="727">
        <v>616.29396980000001</v>
      </c>
      <c r="D7" s="727">
        <v>287510.38</v>
      </c>
      <c r="E7" s="728">
        <v>3.34</v>
      </c>
      <c r="F7" s="728">
        <v>0.85</v>
      </c>
      <c r="G7" s="729">
        <v>0.19</v>
      </c>
      <c r="H7" s="729">
        <v>0.93</v>
      </c>
      <c r="I7" s="730">
        <v>6.49</v>
      </c>
      <c r="J7" s="730">
        <v>0.02</v>
      </c>
    </row>
    <row r="8" spans="1:11" s="332" customFormat="1" ht="27" customHeight="1">
      <c r="A8" s="725">
        <v>6</v>
      </c>
      <c r="B8" s="726" t="s">
        <v>455</v>
      </c>
      <c r="C8" s="727">
        <v>282.957358</v>
      </c>
      <c r="D8" s="727">
        <v>57312.45</v>
      </c>
      <c r="E8" s="728">
        <v>0.67</v>
      </c>
      <c r="F8" s="728">
        <v>0.56999999999999995</v>
      </c>
      <c r="G8" s="729">
        <v>0.08</v>
      </c>
      <c r="H8" s="729">
        <v>1.55</v>
      </c>
      <c r="I8" s="730">
        <v>9.75</v>
      </c>
      <c r="J8" s="730">
        <v>0.02</v>
      </c>
    </row>
    <row r="9" spans="1:11" s="332" customFormat="1" ht="18" customHeight="1">
      <c r="A9" s="725">
        <v>7</v>
      </c>
      <c r="B9" s="726" t="s">
        <v>456</v>
      </c>
      <c r="C9" s="727">
        <v>121.18370760000001</v>
      </c>
      <c r="D9" s="727">
        <v>208237.84</v>
      </c>
      <c r="E9" s="728">
        <v>2.42</v>
      </c>
      <c r="F9" s="728">
        <v>1.1100000000000001</v>
      </c>
      <c r="G9" s="729">
        <v>0.23</v>
      </c>
      <c r="H9" s="729">
        <v>1.23</v>
      </c>
      <c r="I9" s="730">
        <v>9.0399999999999991</v>
      </c>
      <c r="J9" s="730">
        <v>0.01</v>
      </c>
    </row>
    <row r="10" spans="1:11" s="332" customFormat="1" ht="29.25" customHeight="1">
      <c r="A10" s="725">
        <v>8</v>
      </c>
      <c r="B10" s="726" t="s">
        <v>457</v>
      </c>
      <c r="C10" s="727">
        <v>159.54888130000001</v>
      </c>
      <c r="D10" s="727">
        <v>83553.36</v>
      </c>
      <c r="E10" s="728">
        <v>0.97</v>
      </c>
      <c r="F10" s="728">
        <v>1.19</v>
      </c>
      <c r="G10" s="729">
        <v>0.28000000000000003</v>
      </c>
      <c r="H10" s="729">
        <v>1.02</v>
      </c>
      <c r="I10" s="730">
        <v>3.45</v>
      </c>
      <c r="J10" s="730">
        <v>0.03</v>
      </c>
    </row>
    <row r="11" spans="1:11" s="332" customFormat="1" ht="27.75" customHeight="1">
      <c r="A11" s="725">
        <v>9</v>
      </c>
      <c r="B11" s="726" t="s">
        <v>458</v>
      </c>
      <c r="C11" s="727">
        <v>2169.2527439999999</v>
      </c>
      <c r="D11" s="727">
        <v>33081.97</v>
      </c>
      <c r="E11" s="728">
        <v>0.38</v>
      </c>
      <c r="F11" s="728">
        <v>0.48</v>
      </c>
      <c r="G11" s="729">
        <v>0.05</v>
      </c>
      <c r="H11" s="729">
        <v>1.58</v>
      </c>
      <c r="I11" s="730">
        <v>1.78</v>
      </c>
      <c r="J11" s="730">
        <v>0.02</v>
      </c>
    </row>
    <row r="12" spans="1:11" s="332" customFormat="1" ht="15" customHeight="1">
      <c r="A12" s="725">
        <v>10</v>
      </c>
      <c r="B12" s="726" t="s">
        <v>459</v>
      </c>
      <c r="C12" s="727">
        <v>2802.6723695000001</v>
      </c>
      <c r="D12" s="727">
        <v>233675.61</v>
      </c>
      <c r="E12" s="728">
        <v>2.71</v>
      </c>
      <c r="F12" s="728">
        <v>0.67</v>
      </c>
      <c r="G12" s="729">
        <v>0.16</v>
      </c>
      <c r="H12" s="729">
        <v>1.05</v>
      </c>
      <c r="I12" s="730">
        <v>8.17</v>
      </c>
      <c r="J12" s="730">
        <v>0.02</v>
      </c>
    </row>
    <row r="13" spans="1:11" s="332" customFormat="1" ht="15" customHeight="1">
      <c r="A13" s="725">
        <v>11</v>
      </c>
      <c r="B13" s="726" t="s">
        <v>460</v>
      </c>
      <c r="C13" s="727">
        <v>24.086829600000002</v>
      </c>
      <c r="D13" s="727">
        <v>53549.919999999998</v>
      </c>
      <c r="E13" s="728">
        <v>0.62</v>
      </c>
      <c r="F13" s="728">
        <v>0.49</v>
      </c>
      <c r="G13" s="729">
        <v>7.0000000000000007E-2</v>
      </c>
      <c r="H13" s="729">
        <v>0.88</v>
      </c>
      <c r="I13" s="730">
        <v>1.55</v>
      </c>
      <c r="J13" s="730">
        <v>0.02</v>
      </c>
    </row>
    <row r="14" spans="1:11" s="332" customFormat="1" ht="15" customHeight="1">
      <c r="A14" s="725">
        <v>12</v>
      </c>
      <c r="B14" s="726" t="s">
        <v>461</v>
      </c>
      <c r="C14" s="727">
        <v>161.46349559999999</v>
      </c>
      <c r="D14" s="727">
        <v>62243.98</v>
      </c>
      <c r="E14" s="728">
        <v>0.72</v>
      </c>
      <c r="F14" s="728">
        <v>0.35</v>
      </c>
      <c r="G14" s="729">
        <v>0.03</v>
      </c>
      <c r="H14" s="729">
        <v>1.0900000000000001</v>
      </c>
      <c r="I14" s="730">
        <v>-5.68</v>
      </c>
      <c r="J14" s="730">
        <v>0.02</v>
      </c>
    </row>
    <row r="15" spans="1:11" s="332" customFormat="1" ht="15" customHeight="1">
      <c r="A15" s="725">
        <v>13</v>
      </c>
      <c r="B15" s="726" t="s">
        <v>462</v>
      </c>
      <c r="C15" s="727">
        <v>6162.7283269999998</v>
      </c>
      <c r="D15" s="727">
        <v>67311.78</v>
      </c>
      <c r="E15" s="728">
        <v>0.78</v>
      </c>
      <c r="F15" s="728">
        <v>0.76</v>
      </c>
      <c r="G15" s="729">
        <v>0.11</v>
      </c>
      <c r="H15" s="729">
        <v>2.25</v>
      </c>
      <c r="I15" s="730">
        <v>28.32</v>
      </c>
      <c r="J15" s="730">
        <v>0.03</v>
      </c>
    </row>
    <row r="16" spans="1:11" s="332" customFormat="1" ht="23.25" customHeight="1">
      <c r="A16" s="725">
        <v>14</v>
      </c>
      <c r="B16" s="726" t="s">
        <v>463</v>
      </c>
      <c r="C16" s="727">
        <v>53.093716000000001</v>
      </c>
      <c r="D16" s="727">
        <v>47977.39</v>
      </c>
      <c r="E16" s="728">
        <v>0.56000000000000005</v>
      </c>
      <c r="F16" s="728">
        <v>0.32</v>
      </c>
      <c r="G16" s="729">
        <v>0.01</v>
      </c>
      <c r="H16" s="729">
        <v>1.21</v>
      </c>
      <c r="I16" s="730">
        <v>4.82</v>
      </c>
      <c r="J16" s="730">
        <v>0.03</v>
      </c>
    </row>
    <row r="17" spans="1:10" s="332" customFormat="1" ht="25.5" customHeight="1">
      <c r="A17" s="725">
        <v>15</v>
      </c>
      <c r="B17" s="726" t="s">
        <v>464</v>
      </c>
      <c r="C17" s="727">
        <v>83.392381999999998</v>
      </c>
      <c r="D17" s="727">
        <v>68023.33</v>
      </c>
      <c r="E17" s="728">
        <v>0.79</v>
      </c>
      <c r="F17" s="728">
        <v>0.42</v>
      </c>
      <c r="G17" s="729">
        <v>0.05</v>
      </c>
      <c r="H17" s="729">
        <v>1.35</v>
      </c>
      <c r="I17" s="730">
        <v>-0.37</v>
      </c>
      <c r="J17" s="730">
        <v>0.02</v>
      </c>
    </row>
    <row r="18" spans="1:10" s="332" customFormat="1" ht="20.25" customHeight="1">
      <c r="A18" s="725">
        <v>16</v>
      </c>
      <c r="B18" s="726" t="s">
        <v>465</v>
      </c>
      <c r="C18" s="727">
        <v>27.374946000000001</v>
      </c>
      <c r="D18" s="727">
        <v>47180.04</v>
      </c>
      <c r="E18" s="728">
        <v>0.55000000000000004</v>
      </c>
      <c r="F18" s="728">
        <v>0.89</v>
      </c>
      <c r="G18" s="729">
        <v>0.14000000000000001</v>
      </c>
      <c r="H18" s="729">
        <v>1.1200000000000001</v>
      </c>
      <c r="I18" s="730">
        <v>3.31</v>
      </c>
      <c r="J18" s="730">
        <v>0.02</v>
      </c>
    </row>
    <row r="19" spans="1:10" s="332" customFormat="1" ht="15" customHeight="1">
      <c r="A19" s="725">
        <v>17</v>
      </c>
      <c r="B19" s="726" t="s">
        <v>466</v>
      </c>
      <c r="C19" s="727">
        <v>131.6897582</v>
      </c>
      <c r="D19" s="727">
        <v>71622.37</v>
      </c>
      <c r="E19" s="728">
        <v>0.83</v>
      </c>
      <c r="F19" s="728">
        <v>0.98</v>
      </c>
      <c r="G19" s="729">
        <v>0.31</v>
      </c>
      <c r="H19" s="729">
        <v>1.27</v>
      </c>
      <c r="I19" s="730">
        <v>8.4600000000000009</v>
      </c>
      <c r="J19" s="730">
        <v>0.02</v>
      </c>
    </row>
    <row r="20" spans="1:10" s="332" customFormat="1" ht="15" customHeight="1">
      <c r="A20" s="725">
        <v>18</v>
      </c>
      <c r="B20" s="726" t="s">
        <v>467</v>
      </c>
      <c r="C20" s="727">
        <v>542.73301919999994</v>
      </c>
      <c r="D20" s="727">
        <v>130682.51</v>
      </c>
      <c r="E20" s="728">
        <v>1.52</v>
      </c>
      <c r="F20" s="728">
        <v>1.02</v>
      </c>
      <c r="G20" s="729">
        <v>0.25</v>
      </c>
      <c r="H20" s="729">
        <v>1.21</v>
      </c>
      <c r="I20" s="730">
        <v>5.34</v>
      </c>
      <c r="J20" s="730">
        <v>0.02</v>
      </c>
    </row>
    <row r="21" spans="1:10" s="332" customFormat="1" ht="24" customHeight="1">
      <c r="A21" s="725">
        <v>19</v>
      </c>
      <c r="B21" s="726" t="s">
        <v>468</v>
      </c>
      <c r="C21" s="727">
        <v>758.01373190000004</v>
      </c>
      <c r="D21" s="727">
        <v>1145386.8</v>
      </c>
      <c r="E21" s="728">
        <v>13.3</v>
      </c>
      <c r="F21" s="728">
        <v>1.2</v>
      </c>
      <c r="G21" s="729">
        <v>0.46</v>
      </c>
      <c r="H21" s="729">
        <v>1.2</v>
      </c>
      <c r="I21" s="730">
        <v>-2.87</v>
      </c>
      <c r="J21" s="730">
        <v>0.01</v>
      </c>
    </row>
    <row r="22" spans="1:10" s="332" customFormat="1" ht="28.5" customHeight="1">
      <c r="A22" s="725">
        <v>20</v>
      </c>
      <c r="B22" s="726" t="s">
        <v>469</v>
      </c>
      <c r="C22" s="727">
        <v>2149.9639940000002</v>
      </c>
      <c r="D22" s="727">
        <v>68519.350000000006</v>
      </c>
      <c r="E22" s="728">
        <v>0.8</v>
      </c>
      <c r="F22" s="728">
        <v>1.01</v>
      </c>
      <c r="G22" s="729">
        <v>0.15</v>
      </c>
      <c r="H22" s="729">
        <v>1.1599999999999999</v>
      </c>
      <c r="I22" s="730">
        <v>-1.1399999999999999</v>
      </c>
      <c r="J22" s="730">
        <v>0.02</v>
      </c>
    </row>
    <row r="23" spans="1:10" s="332" customFormat="1" ht="15" customHeight="1">
      <c r="A23" s="725">
        <v>21</v>
      </c>
      <c r="B23" s="726" t="s">
        <v>470</v>
      </c>
      <c r="C23" s="727">
        <v>39.973795600000003</v>
      </c>
      <c r="D23" s="727">
        <v>39718.21</v>
      </c>
      <c r="E23" s="728">
        <v>0.46</v>
      </c>
      <c r="F23" s="728">
        <v>0.78</v>
      </c>
      <c r="G23" s="729">
        <v>0.14000000000000001</v>
      </c>
      <c r="H23" s="729">
        <v>1.4</v>
      </c>
      <c r="I23" s="730">
        <v>4.8499999999999996</v>
      </c>
      <c r="J23" s="730">
        <v>0.02</v>
      </c>
    </row>
    <row r="24" spans="1:10" s="332" customFormat="1" ht="16.5" customHeight="1">
      <c r="A24" s="725">
        <v>22</v>
      </c>
      <c r="B24" s="726" t="s">
        <v>471</v>
      </c>
      <c r="C24" s="727">
        <v>224.72165229999999</v>
      </c>
      <c r="D24" s="727">
        <v>71960.929999999993</v>
      </c>
      <c r="E24" s="728">
        <v>0.84</v>
      </c>
      <c r="F24" s="728">
        <v>1.46</v>
      </c>
      <c r="G24" s="729">
        <v>0.24</v>
      </c>
      <c r="H24" s="729">
        <v>1.98</v>
      </c>
      <c r="I24" s="730">
        <v>7.13</v>
      </c>
      <c r="J24" s="730">
        <v>0.02</v>
      </c>
    </row>
    <row r="25" spans="1:10" s="332" customFormat="1" ht="26.25" customHeight="1">
      <c r="A25" s="725">
        <v>23</v>
      </c>
      <c r="B25" s="726" t="s">
        <v>472</v>
      </c>
      <c r="C25" s="727">
        <v>234.95912619999999</v>
      </c>
      <c r="D25" s="727">
        <v>220139.78</v>
      </c>
      <c r="E25" s="728">
        <v>2.56</v>
      </c>
      <c r="F25" s="728">
        <v>0.56999999999999995</v>
      </c>
      <c r="G25" s="729">
        <v>0.11</v>
      </c>
      <c r="H25" s="729">
        <v>0.73</v>
      </c>
      <c r="I25" s="730">
        <v>-1.57</v>
      </c>
      <c r="J25" s="730">
        <v>0.01</v>
      </c>
    </row>
    <row r="26" spans="1:10" s="332" customFormat="1" ht="26.25" customHeight="1">
      <c r="A26" s="725">
        <v>24</v>
      </c>
      <c r="B26" s="726" t="s">
        <v>473</v>
      </c>
      <c r="C26" s="727">
        <v>1400.5936807999999</v>
      </c>
      <c r="D26" s="727">
        <v>666612.56000000006</v>
      </c>
      <c r="E26" s="728">
        <v>7.74</v>
      </c>
      <c r="F26" s="728">
        <v>0.93</v>
      </c>
      <c r="G26" s="729">
        <v>0.37</v>
      </c>
      <c r="H26" s="729">
        <v>0.93</v>
      </c>
      <c r="I26" s="730">
        <v>-0.71</v>
      </c>
      <c r="J26" s="730">
        <v>0.02</v>
      </c>
    </row>
    <row r="27" spans="1:10" s="332" customFormat="1" ht="27" customHeight="1">
      <c r="A27" s="725">
        <v>25</v>
      </c>
      <c r="B27" s="726" t="s">
        <v>474</v>
      </c>
      <c r="C27" s="727">
        <v>1247.0914522</v>
      </c>
      <c r="D27" s="727">
        <v>393487.28</v>
      </c>
      <c r="E27" s="728">
        <v>4.57</v>
      </c>
      <c r="F27" s="728">
        <v>0.73</v>
      </c>
      <c r="G27" s="729">
        <v>0.17</v>
      </c>
      <c r="H27" s="729">
        <v>0.91</v>
      </c>
      <c r="I27" s="730">
        <v>1.07</v>
      </c>
      <c r="J27" s="730">
        <v>0.02</v>
      </c>
    </row>
    <row r="28" spans="1:10" s="332" customFormat="1" ht="27" customHeight="1">
      <c r="A28" s="725">
        <v>26</v>
      </c>
      <c r="B28" s="726" t="s">
        <v>475</v>
      </c>
      <c r="C28" s="727">
        <v>776.947767</v>
      </c>
      <c r="D28" s="727">
        <v>93251.91</v>
      </c>
      <c r="E28" s="728">
        <v>1.08</v>
      </c>
      <c r="F28" s="728">
        <v>1.36</v>
      </c>
      <c r="G28" s="729">
        <v>0.28000000000000003</v>
      </c>
      <c r="H28" s="729">
        <v>1.43</v>
      </c>
      <c r="I28" s="730">
        <v>3.68</v>
      </c>
      <c r="J28" s="730">
        <v>0.02</v>
      </c>
    </row>
    <row r="29" spans="1:10" s="332" customFormat="1" ht="27" customHeight="1">
      <c r="A29" s="725">
        <v>27</v>
      </c>
      <c r="B29" s="726" t="s">
        <v>476</v>
      </c>
      <c r="C29" s="727">
        <v>2075.178926</v>
      </c>
      <c r="D29" s="727">
        <v>512356.28</v>
      </c>
      <c r="E29" s="728">
        <v>5.95</v>
      </c>
      <c r="F29" s="728">
        <v>1.36</v>
      </c>
      <c r="G29" s="729">
        <v>0.35</v>
      </c>
      <c r="H29" s="729">
        <v>0.92</v>
      </c>
      <c r="I29" s="730">
        <v>0</v>
      </c>
      <c r="J29" s="730">
        <v>0.02</v>
      </c>
    </row>
    <row r="30" spans="1:10" s="332" customFormat="1" ht="15" customHeight="1">
      <c r="A30" s="725">
        <v>28</v>
      </c>
      <c r="B30" s="726" t="s">
        <v>477</v>
      </c>
      <c r="C30" s="727">
        <v>244.5453966</v>
      </c>
      <c r="D30" s="727">
        <v>72446.080000000002</v>
      </c>
      <c r="E30" s="728">
        <v>0.84</v>
      </c>
      <c r="F30" s="728">
        <v>1.1399999999999999</v>
      </c>
      <c r="G30" s="729">
        <v>0.26</v>
      </c>
      <c r="H30" s="729">
        <v>1.22</v>
      </c>
      <c r="I30" s="730">
        <v>-0.01</v>
      </c>
      <c r="J30" s="730">
        <v>0.02</v>
      </c>
    </row>
    <row r="31" spans="1:10" s="332" customFormat="1" ht="30" customHeight="1">
      <c r="A31" s="725">
        <v>29</v>
      </c>
      <c r="B31" s="726" t="s">
        <v>478</v>
      </c>
      <c r="C31" s="727">
        <v>993.72554249999996</v>
      </c>
      <c r="D31" s="727">
        <v>255271.79</v>
      </c>
      <c r="E31" s="728">
        <v>2.96</v>
      </c>
      <c r="F31" s="728">
        <v>0.81</v>
      </c>
      <c r="G31" s="729">
        <v>0.23</v>
      </c>
      <c r="H31" s="729">
        <v>0.87</v>
      </c>
      <c r="I31" s="730">
        <v>-1.31</v>
      </c>
      <c r="J31" s="730">
        <v>0.01</v>
      </c>
    </row>
    <row r="32" spans="1:10" s="332" customFormat="1" ht="29.25" customHeight="1">
      <c r="A32" s="725">
        <v>30</v>
      </c>
      <c r="B32" s="726" t="s">
        <v>479</v>
      </c>
      <c r="C32" s="727">
        <v>29.5913763</v>
      </c>
      <c r="D32" s="727">
        <v>47791.66</v>
      </c>
      <c r="E32" s="728">
        <v>0.55000000000000004</v>
      </c>
      <c r="F32" s="728">
        <v>1.21</v>
      </c>
      <c r="G32" s="729">
        <v>0.23</v>
      </c>
      <c r="H32" s="729">
        <v>1.18</v>
      </c>
      <c r="I32" s="730">
        <v>0.32</v>
      </c>
      <c r="J32" s="730">
        <v>0.03</v>
      </c>
    </row>
    <row r="33" spans="1:10" s="332" customFormat="1" ht="15" customHeight="1">
      <c r="A33" s="725">
        <v>31</v>
      </c>
      <c r="B33" s="726" t="s">
        <v>480</v>
      </c>
      <c r="C33" s="727">
        <v>281.1297434</v>
      </c>
      <c r="D33" s="727">
        <v>365504.23</v>
      </c>
      <c r="E33" s="728">
        <v>4.24</v>
      </c>
      <c r="F33" s="728">
        <v>0.85</v>
      </c>
      <c r="G33" s="729">
        <v>0.2</v>
      </c>
      <c r="H33" s="729">
        <v>1.2</v>
      </c>
      <c r="I33" s="730">
        <v>11.87</v>
      </c>
      <c r="J33" s="730">
        <v>0.03</v>
      </c>
    </row>
    <row r="34" spans="1:10" s="332" customFormat="1" ht="22.5" customHeight="1">
      <c r="A34" s="725">
        <v>32</v>
      </c>
      <c r="B34" s="726" t="s">
        <v>481</v>
      </c>
      <c r="C34" s="727">
        <v>621.76441550000004</v>
      </c>
      <c r="D34" s="727">
        <v>139158.34</v>
      </c>
      <c r="E34" s="728">
        <v>1.62</v>
      </c>
      <c r="F34" s="728">
        <v>1.02</v>
      </c>
      <c r="G34" s="729">
        <v>0.21</v>
      </c>
      <c r="H34" s="729">
        <v>1.43</v>
      </c>
      <c r="I34" s="730">
        <v>-1.34</v>
      </c>
      <c r="J34" s="730">
        <v>0.02</v>
      </c>
    </row>
    <row r="35" spans="1:10" s="332" customFormat="1" ht="15" customHeight="1">
      <c r="A35" s="725">
        <v>33</v>
      </c>
      <c r="B35" s="726" t="s">
        <v>482</v>
      </c>
      <c r="C35" s="727">
        <v>151.04003</v>
      </c>
      <c r="D35" s="727">
        <v>141031.03</v>
      </c>
      <c r="E35" s="728">
        <v>1.64</v>
      </c>
      <c r="F35" s="728">
        <v>0.64</v>
      </c>
      <c r="G35" s="729">
        <v>0.15</v>
      </c>
      <c r="H35" s="729">
        <v>1.19</v>
      </c>
      <c r="I35" s="730">
        <v>6.07</v>
      </c>
      <c r="J35" s="730">
        <v>0.02</v>
      </c>
    </row>
    <row r="36" spans="1:10" s="332" customFormat="1" ht="27" customHeight="1">
      <c r="A36" s="725">
        <v>34</v>
      </c>
      <c r="B36" s="726" t="s">
        <v>483</v>
      </c>
      <c r="C36" s="727">
        <v>9696.6661339999991</v>
      </c>
      <c r="D36" s="727">
        <v>116669.8</v>
      </c>
      <c r="E36" s="728">
        <v>1.35</v>
      </c>
      <c r="F36" s="728">
        <v>0.69</v>
      </c>
      <c r="G36" s="729">
        <v>0.12</v>
      </c>
      <c r="H36" s="729">
        <v>1.79</v>
      </c>
      <c r="I36" s="730">
        <v>11.46</v>
      </c>
      <c r="J36" s="730">
        <v>0.03</v>
      </c>
    </row>
    <row r="37" spans="1:10" s="332" customFormat="1" ht="26.25" customHeight="1">
      <c r="A37" s="725">
        <v>35</v>
      </c>
      <c r="B37" s="726" t="s">
        <v>484</v>
      </c>
      <c r="C37" s="727">
        <v>96.415716000000003</v>
      </c>
      <c r="D37" s="727">
        <v>80290.7</v>
      </c>
      <c r="E37" s="728">
        <v>0.93</v>
      </c>
      <c r="F37" s="728">
        <v>0.56000000000000005</v>
      </c>
      <c r="G37" s="729">
        <v>0.12</v>
      </c>
      <c r="H37" s="729">
        <v>0.81</v>
      </c>
      <c r="I37" s="730">
        <v>2.37</v>
      </c>
      <c r="J37" s="730">
        <v>0.02</v>
      </c>
    </row>
    <row r="38" spans="1:10" s="332" customFormat="1" ht="27" customHeight="1">
      <c r="A38" s="725">
        <v>36</v>
      </c>
      <c r="B38" s="726" t="s">
        <v>485</v>
      </c>
      <c r="C38" s="727">
        <v>6290.1396029999996</v>
      </c>
      <c r="D38" s="727">
        <v>74819.320000000007</v>
      </c>
      <c r="E38" s="728">
        <v>0.87</v>
      </c>
      <c r="F38" s="728">
        <v>0.6</v>
      </c>
      <c r="G38" s="729">
        <v>0.09</v>
      </c>
      <c r="H38" s="729">
        <v>1.35</v>
      </c>
      <c r="I38" s="730">
        <v>10.16</v>
      </c>
      <c r="J38" s="730">
        <v>0.02</v>
      </c>
    </row>
    <row r="39" spans="1:10" s="332" customFormat="1" ht="39" customHeight="1">
      <c r="A39" s="725">
        <v>37</v>
      </c>
      <c r="B39" s="726" t="s">
        <v>486</v>
      </c>
      <c r="C39" s="727">
        <v>9300.6038189999999</v>
      </c>
      <c r="D39" s="727">
        <v>91031.99</v>
      </c>
      <c r="E39" s="728">
        <v>1.06</v>
      </c>
      <c r="F39" s="728">
        <v>0.51</v>
      </c>
      <c r="G39" s="729">
        <v>0.05</v>
      </c>
      <c r="H39" s="729">
        <v>1.56</v>
      </c>
      <c r="I39" s="730">
        <v>8.91</v>
      </c>
      <c r="J39" s="730">
        <v>0.04</v>
      </c>
    </row>
    <row r="40" spans="1:10" s="332" customFormat="1" ht="27" customHeight="1">
      <c r="A40" s="725">
        <v>38</v>
      </c>
      <c r="B40" s="726" t="s">
        <v>487</v>
      </c>
      <c r="C40" s="727">
        <v>6765.6234569999997</v>
      </c>
      <c r="D40" s="727">
        <v>793269.35</v>
      </c>
      <c r="E40" s="728">
        <v>9.2100000000000009</v>
      </c>
      <c r="F40" s="728">
        <v>0</v>
      </c>
      <c r="G40" s="729">
        <v>0</v>
      </c>
      <c r="H40" s="729">
        <v>0.85</v>
      </c>
      <c r="I40" s="730">
        <v>-2.58</v>
      </c>
      <c r="J40" s="730">
        <v>0.01</v>
      </c>
    </row>
    <row r="41" spans="1:10" s="332" customFormat="1" ht="27" customHeight="1">
      <c r="A41" s="725">
        <v>39</v>
      </c>
      <c r="B41" s="726" t="s">
        <v>488</v>
      </c>
      <c r="C41" s="727">
        <v>1001.040042</v>
      </c>
      <c r="D41" s="727">
        <v>58804.1</v>
      </c>
      <c r="E41" s="728">
        <v>0.68</v>
      </c>
      <c r="F41" s="728">
        <v>1.01</v>
      </c>
      <c r="G41" s="729">
        <v>0.25</v>
      </c>
      <c r="H41" s="729">
        <v>1.19</v>
      </c>
      <c r="I41" s="730">
        <v>0.99</v>
      </c>
      <c r="J41" s="730">
        <v>0.03</v>
      </c>
    </row>
    <row r="42" spans="1:10" s="332" customFormat="1" ht="15" customHeight="1">
      <c r="A42" s="725">
        <v>40</v>
      </c>
      <c r="B42" s="726" t="s">
        <v>489</v>
      </c>
      <c r="C42" s="727">
        <v>892.46119339999996</v>
      </c>
      <c r="D42" s="727">
        <v>229698.54</v>
      </c>
      <c r="E42" s="728">
        <v>2.67</v>
      </c>
      <c r="F42" s="728">
        <v>1.25</v>
      </c>
      <c r="G42" s="729">
        <v>0.34</v>
      </c>
      <c r="H42" s="729">
        <v>1.01</v>
      </c>
      <c r="I42" s="730">
        <v>6.63</v>
      </c>
      <c r="J42" s="730">
        <v>0.02</v>
      </c>
    </row>
    <row r="43" spans="1:10" s="332" customFormat="1" ht="24.75" customHeight="1">
      <c r="A43" s="725">
        <v>41</v>
      </c>
      <c r="B43" s="726" t="s">
        <v>490</v>
      </c>
      <c r="C43" s="727">
        <v>239.93349699999999</v>
      </c>
      <c r="D43" s="727">
        <v>125099.53</v>
      </c>
      <c r="E43" s="728">
        <v>1.45</v>
      </c>
      <c r="F43" s="728">
        <v>0.37</v>
      </c>
      <c r="G43" s="729">
        <v>0.06</v>
      </c>
      <c r="H43" s="729">
        <v>0.91</v>
      </c>
      <c r="I43" s="730">
        <v>4.2300000000000004</v>
      </c>
      <c r="J43" s="730">
        <v>0.02</v>
      </c>
    </row>
    <row r="44" spans="1:10" s="332" customFormat="1" ht="25.5" customHeight="1">
      <c r="A44" s="725">
        <v>42</v>
      </c>
      <c r="B44" s="726" t="s">
        <v>491</v>
      </c>
      <c r="C44" s="727">
        <v>365.90513729999998</v>
      </c>
      <c r="D44" s="727">
        <v>361517.2</v>
      </c>
      <c r="E44" s="728">
        <v>4.2</v>
      </c>
      <c r="F44" s="728">
        <v>1</v>
      </c>
      <c r="G44" s="729">
        <v>0.32</v>
      </c>
      <c r="H44" s="729">
        <v>0.88</v>
      </c>
      <c r="I44" s="730">
        <v>5.12</v>
      </c>
      <c r="J44" s="730">
        <v>0.02</v>
      </c>
    </row>
    <row r="45" spans="1:10" s="332" customFormat="1" ht="26.25" customHeight="1">
      <c r="A45" s="725">
        <v>43</v>
      </c>
      <c r="B45" s="726" t="s">
        <v>492</v>
      </c>
      <c r="C45" s="727">
        <v>92.901165000000006</v>
      </c>
      <c r="D45" s="727">
        <v>52952.27</v>
      </c>
      <c r="E45" s="728">
        <v>0.61</v>
      </c>
      <c r="F45" s="728">
        <v>0.87</v>
      </c>
      <c r="G45" s="729">
        <v>0.22</v>
      </c>
      <c r="H45" s="729">
        <v>1.47</v>
      </c>
      <c r="I45" s="730">
        <v>5.0999999999999996</v>
      </c>
      <c r="J45" s="730">
        <v>0.02</v>
      </c>
    </row>
    <row r="46" spans="1:10" s="332" customFormat="1" ht="19.5" customHeight="1">
      <c r="A46" s="725">
        <v>44</v>
      </c>
      <c r="B46" s="726" t="s">
        <v>493</v>
      </c>
      <c r="C46" s="727">
        <v>664.46339999999998</v>
      </c>
      <c r="D46" s="727">
        <v>110967.38</v>
      </c>
      <c r="E46" s="728">
        <v>1.29</v>
      </c>
      <c r="F46" s="728">
        <v>0.99</v>
      </c>
      <c r="G46" s="729">
        <v>0.17</v>
      </c>
      <c r="H46" s="729">
        <v>1.21</v>
      </c>
      <c r="I46" s="730">
        <v>4.8600000000000003</v>
      </c>
      <c r="J46" s="730">
        <v>0.02</v>
      </c>
    </row>
    <row r="47" spans="1:10" s="332" customFormat="1" ht="28.5" customHeight="1">
      <c r="A47" s="725">
        <v>45</v>
      </c>
      <c r="B47" s="726" t="s">
        <v>494</v>
      </c>
      <c r="C47" s="727">
        <v>1222.1532629999999</v>
      </c>
      <c r="D47" s="727">
        <v>103973.47</v>
      </c>
      <c r="E47" s="728">
        <v>1.21</v>
      </c>
      <c r="F47" s="728">
        <v>1.2</v>
      </c>
      <c r="G47" s="729">
        <v>0.26</v>
      </c>
      <c r="H47" s="729">
        <v>1.5</v>
      </c>
      <c r="I47" s="730">
        <v>4.88</v>
      </c>
      <c r="J47" s="730">
        <v>0.03</v>
      </c>
    </row>
    <row r="48" spans="1:10" s="332" customFormat="1" ht="15" customHeight="1">
      <c r="A48" s="725">
        <v>46</v>
      </c>
      <c r="B48" s="726" t="s">
        <v>495</v>
      </c>
      <c r="C48" s="727">
        <v>487.75205249999999</v>
      </c>
      <c r="D48" s="727">
        <v>76342.17</v>
      </c>
      <c r="E48" s="728">
        <v>0.89</v>
      </c>
      <c r="F48" s="728">
        <v>1.03</v>
      </c>
      <c r="G48" s="729">
        <v>0.17</v>
      </c>
      <c r="H48" s="729">
        <v>1.53</v>
      </c>
      <c r="I48" s="730">
        <v>1.73</v>
      </c>
      <c r="J48" s="730">
        <v>0.03</v>
      </c>
    </row>
    <row r="49" spans="1:10" s="332" customFormat="1" ht="15" customHeight="1">
      <c r="A49" s="725">
        <v>47</v>
      </c>
      <c r="B49" s="726" t="s">
        <v>496</v>
      </c>
      <c r="C49" s="727">
        <v>88.778616</v>
      </c>
      <c r="D49" s="727">
        <v>131386.67000000001</v>
      </c>
      <c r="E49" s="728">
        <v>1.53</v>
      </c>
      <c r="F49" s="728">
        <v>0.6</v>
      </c>
      <c r="G49" s="729">
        <v>0.11</v>
      </c>
      <c r="H49" s="729">
        <v>1.1499999999999999</v>
      </c>
      <c r="I49" s="730">
        <v>1.43</v>
      </c>
      <c r="J49" s="730">
        <v>0.02</v>
      </c>
    </row>
    <row r="50" spans="1:10" s="332" customFormat="1" ht="15" customHeight="1">
      <c r="A50" s="725">
        <v>48</v>
      </c>
      <c r="B50" s="726" t="s">
        <v>497</v>
      </c>
      <c r="C50" s="727">
        <v>150.1215282</v>
      </c>
      <c r="D50" s="727">
        <v>30991.65</v>
      </c>
      <c r="E50" s="728">
        <v>0.36</v>
      </c>
      <c r="F50" s="728">
        <v>1.1000000000000001</v>
      </c>
      <c r="G50" s="729">
        <v>0.26</v>
      </c>
      <c r="H50" s="729">
        <v>1.41</v>
      </c>
      <c r="I50" s="730">
        <v>4.25</v>
      </c>
      <c r="J50" s="730">
        <v>0.02</v>
      </c>
    </row>
    <row r="51" spans="1:10" s="332" customFormat="1" ht="15" customHeight="1">
      <c r="A51" s="725">
        <v>49</v>
      </c>
      <c r="B51" s="726" t="s">
        <v>498</v>
      </c>
      <c r="C51" s="727">
        <v>288.68634500000002</v>
      </c>
      <c r="D51" s="727">
        <v>95322.5</v>
      </c>
      <c r="E51" s="728">
        <v>1.1100000000000001</v>
      </c>
      <c r="F51" s="728">
        <v>0.74</v>
      </c>
      <c r="G51" s="729">
        <v>0.18</v>
      </c>
      <c r="H51" s="729">
        <v>1.34</v>
      </c>
      <c r="I51" s="730">
        <v>-0.51</v>
      </c>
      <c r="J51" s="730">
        <v>0.02</v>
      </c>
    </row>
    <row r="52" spans="1:10" s="332" customFormat="1" ht="27" customHeight="1">
      <c r="A52" s="725">
        <v>50</v>
      </c>
      <c r="B52" s="726" t="s">
        <v>499</v>
      </c>
      <c r="C52" s="727">
        <v>1044.3499852</v>
      </c>
      <c r="D52" s="727">
        <v>57247.87</v>
      </c>
      <c r="E52" s="728">
        <v>0.66</v>
      </c>
      <c r="F52" s="728">
        <v>1.1100000000000001</v>
      </c>
      <c r="G52" s="729">
        <v>0.36</v>
      </c>
      <c r="H52" s="729">
        <v>1.47</v>
      </c>
      <c r="I52" s="730">
        <v>-0.57999999999999996</v>
      </c>
      <c r="J52" s="730">
        <v>0.02</v>
      </c>
    </row>
    <row r="53" spans="1:10" s="332" customFormat="1" ht="27" customHeight="1">
      <c r="A53" s="333"/>
      <c r="B53" s="334"/>
      <c r="C53" s="335"/>
      <c r="D53" s="335"/>
      <c r="E53" s="336"/>
      <c r="F53" s="336"/>
      <c r="G53" s="337"/>
      <c r="H53" s="337"/>
      <c r="I53" s="338"/>
      <c r="J53" s="338"/>
    </row>
    <row r="54" spans="1:10" s="332" customFormat="1" ht="26.25" customHeight="1">
      <c r="A54" s="1344" t="s">
        <v>500</v>
      </c>
      <c r="B54" s="1344"/>
      <c r="C54" s="1344"/>
      <c r="D54" s="1344"/>
      <c r="E54" s="1344"/>
      <c r="F54" s="1344"/>
      <c r="G54" s="1344"/>
      <c r="H54" s="1344"/>
      <c r="I54" s="1344"/>
      <c r="J54" s="1344"/>
    </row>
    <row r="55" spans="1:10" s="332" customFormat="1" ht="17.25" customHeight="1">
      <c r="A55" s="1344" t="s">
        <v>445</v>
      </c>
      <c r="B55" s="1344"/>
      <c r="C55" s="1344"/>
      <c r="D55" s="1344"/>
      <c r="E55" s="1344"/>
      <c r="F55" s="1344"/>
      <c r="G55" s="1344"/>
      <c r="H55" s="1344"/>
      <c r="I55" s="1344"/>
      <c r="J55" s="1344"/>
    </row>
    <row r="56" spans="1:10" s="332" customFormat="1" ht="19.5" customHeight="1">
      <c r="A56" s="1344" t="s">
        <v>501</v>
      </c>
      <c r="B56" s="1344"/>
      <c r="C56" s="1344"/>
      <c r="D56" s="1344"/>
      <c r="E56" s="1344"/>
      <c r="F56" s="1344"/>
      <c r="G56" s="1344"/>
      <c r="H56" s="1344"/>
      <c r="I56" s="1344"/>
      <c r="J56" s="1344"/>
    </row>
    <row r="57" spans="1:10" s="332" customFormat="1" ht="27" customHeight="1">
      <c r="A57" s="1344" t="s">
        <v>447</v>
      </c>
      <c r="B57" s="1344"/>
      <c r="C57" s="1344"/>
      <c r="D57" s="1344"/>
      <c r="E57" s="1344"/>
      <c r="F57" s="1344"/>
      <c r="G57" s="1344"/>
      <c r="H57" s="1344"/>
      <c r="I57" s="1344"/>
      <c r="J57" s="1344"/>
    </row>
    <row r="58" spans="1:10" s="332" customFormat="1" ht="15.75" customHeight="1">
      <c r="A58" s="1344" t="s">
        <v>502</v>
      </c>
      <c r="B58" s="1344"/>
      <c r="C58" s="1344"/>
      <c r="D58" s="1344"/>
      <c r="E58" s="1344"/>
      <c r="F58" s="1344"/>
      <c r="G58" s="1344"/>
      <c r="H58" s="1344"/>
      <c r="I58" s="1344"/>
      <c r="J58" s="1344"/>
    </row>
    <row r="59" spans="1:10" s="332" customFormat="1" ht="13.5" customHeight="1">
      <c r="A59" s="1343" t="s">
        <v>404</v>
      </c>
      <c r="B59" s="1343"/>
      <c r="C59" s="1343"/>
      <c r="D59" s="1343"/>
      <c r="E59" s="1343"/>
      <c r="F59" s="1343"/>
      <c r="G59" s="1343"/>
      <c r="H59" s="1343"/>
      <c r="I59" s="1343"/>
      <c r="J59" s="1343"/>
    </row>
    <row r="60" spans="1:10" s="332" customFormat="1" ht="26.1" customHeight="1"/>
  </sheetData>
  <mergeCells count="6">
    <mergeCell ref="A59:J59"/>
    <mergeCell ref="A54:J54"/>
    <mergeCell ref="A55:J55"/>
    <mergeCell ref="A56:J56"/>
    <mergeCell ref="A57:J57"/>
    <mergeCell ref="A58:J58"/>
  </mergeCells>
  <printOptions horizontalCentered="1"/>
  <pageMargins left="0.78431372549019618" right="0.78431372549019618" top="0.98039215686274517" bottom="0.98039215686274517" header="0.50980392156862753" footer="0.50980392156862753"/>
  <pageSetup paperSize="9" scale="34" orientation="landscape" useFirstPageNumber="1"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1"/>
  <sheetViews>
    <sheetView zoomScaleNormal="100" workbookViewId="0">
      <selection sqref="A1:XFD1048576"/>
    </sheetView>
  </sheetViews>
  <sheetFormatPr defaultColWidth="9.140625" defaultRowHeight="15"/>
  <cols>
    <col min="1" max="1" width="6.42578125" style="221" bestFit="1" customWidth="1"/>
    <col min="2" max="2" width="40.42578125" style="221" bestFit="1" customWidth="1"/>
    <col min="3" max="3" width="13.42578125" style="221" bestFit="1" customWidth="1"/>
    <col min="4" max="4" width="17.42578125" style="221" customWidth="1"/>
    <col min="5" max="5" width="10.42578125" style="221" bestFit="1" customWidth="1"/>
    <col min="6" max="6" width="7.5703125" style="221" bestFit="1" customWidth="1"/>
    <col min="7" max="7" width="6.140625" style="221" bestFit="1" customWidth="1"/>
    <col min="8" max="8" width="10.42578125" style="221" bestFit="1" customWidth="1"/>
    <col min="9" max="9" width="12.5703125" style="221" bestFit="1" customWidth="1"/>
    <col min="10" max="10" width="12.140625" style="221" bestFit="1" customWidth="1"/>
    <col min="11" max="16384" width="9.140625" style="221"/>
  </cols>
  <sheetData>
    <row r="1" spans="1:10" ht="15.75" customHeight="1">
      <c r="A1" s="1332" t="s">
        <v>1376</v>
      </c>
      <c r="B1" s="1332"/>
      <c r="C1" s="1332"/>
      <c r="D1" s="1332"/>
      <c r="E1" s="1332"/>
      <c r="F1" s="1332"/>
      <c r="G1" s="1332"/>
    </row>
    <row r="2" spans="1:10" s="222" customFormat="1" ht="43.5" customHeight="1">
      <c r="A2" s="924" t="s">
        <v>503</v>
      </c>
      <c r="B2" s="924" t="s">
        <v>406</v>
      </c>
      <c r="C2" s="924" t="s">
        <v>504</v>
      </c>
      <c r="D2" s="924" t="s">
        <v>505</v>
      </c>
      <c r="E2" s="924" t="s">
        <v>506</v>
      </c>
      <c r="F2" s="924" t="s">
        <v>410</v>
      </c>
      <c r="G2" s="924" t="s">
        <v>507</v>
      </c>
      <c r="H2" s="924" t="s">
        <v>508</v>
      </c>
      <c r="I2" s="924" t="s">
        <v>509</v>
      </c>
      <c r="J2" s="924" t="s">
        <v>510</v>
      </c>
    </row>
    <row r="3" spans="1:10" s="222" customFormat="1" ht="18" customHeight="1">
      <c r="A3" s="740">
        <v>1</v>
      </c>
      <c r="B3" s="741" t="s">
        <v>511</v>
      </c>
      <c r="C3" s="742">
        <v>874.08071240000004</v>
      </c>
      <c r="D3" s="742">
        <v>1331993.49721438</v>
      </c>
      <c r="E3" s="743">
        <v>0.1608680955</v>
      </c>
      <c r="F3" s="744">
        <v>1.19</v>
      </c>
      <c r="G3" s="744">
        <v>0.48</v>
      </c>
      <c r="H3" s="744" t="s">
        <v>328</v>
      </c>
      <c r="I3" s="744" t="s">
        <v>328</v>
      </c>
      <c r="J3" s="741" t="s">
        <v>328</v>
      </c>
    </row>
    <row r="4" spans="1:10" s="222" customFormat="1" ht="18" customHeight="1">
      <c r="A4" s="740">
        <v>2</v>
      </c>
      <c r="B4" s="741" t="s">
        <v>512</v>
      </c>
      <c r="C4" s="742">
        <v>6765.622222</v>
      </c>
      <c r="D4" s="742">
        <v>805682.69025999994</v>
      </c>
      <c r="E4" s="743">
        <v>9.7304258800000001E-2</v>
      </c>
      <c r="F4" s="744">
        <v>1.18</v>
      </c>
      <c r="G4" s="744">
        <v>0.4</v>
      </c>
      <c r="H4" s="744" t="s">
        <v>328</v>
      </c>
      <c r="I4" s="744" t="s">
        <v>328</v>
      </c>
      <c r="J4" s="741" t="s">
        <v>328</v>
      </c>
    </row>
    <row r="5" spans="1:10" s="222" customFormat="1" ht="18" customHeight="1">
      <c r="A5" s="740">
        <v>3</v>
      </c>
      <c r="B5" s="741" t="s">
        <v>513</v>
      </c>
      <c r="C5" s="742">
        <v>1400.5734517999999</v>
      </c>
      <c r="D5" s="742">
        <v>664895.89487472002</v>
      </c>
      <c r="E5" s="743">
        <v>8.0301095000000003E-2</v>
      </c>
      <c r="F5" s="744">
        <v>0.92</v>
      </c>
      <c r="G5" s="744">
        <v>0.39</v>
      </c>
      <c r="H5" s="744" t="s">
        <v>328</v>
      </c>
      <c r="I5" s="744" t="s">
        <v>328</v>
      </c>
      <c r="J5" s="741" t="s">
        <v>328</v>
      </c>
    </row>
    <row r="6" spans="1:10" s="222" customFormat="1" ht="18" customHeight="1">
      <c r="A6" s="740">
        <v>4</v>
      </c>
      <c r="B6" s="741" t="s">
        <v>514</v>
      </c>
      <c r="C6" s="742">
        <v>2083.1168499999999</v>
      </c>
      <c r="D6" s="742">
        <v>517041.845140305</v>
      </c>
      <c r="E6" s="743">
        <v>6.2444401599999998E-2</v>
      </c>
      <c r="F6" s="744">
        <v>1.31</v>
      </c>
      <c r="G6" s="744">
        <v>0.35</v>
      </c>
      <c r="H6" s="744" t="s">
        <v>328</v>
      </c>
      <c r="I6" s="744" t="s">
        <v>328</v>
      </c>
      <c r="J6" s="741" t="s">
        <v>328</v>
      </c>
    </row>
    <row r="7" spans="1:10" s="222" customFormat="1" ht="18" customHeight="1">
      <c r="A7" s="740">
        <v>5</v>
      </c>
      <c r="B7" s="741" t="s">
        <v>515</v>
      </c>
      <c r="C7" s="742">
        <v>375.23847060000003</v>
      </c>
      <c r="D7" s="742">
        <v>390585.52089876001</v>
      </c>
      <c r="E7" s="743">
        <v>4.71719637E-2</v>
      </c>
      <c r="F7" s="744">
        <v>0.93</v>
      </c>
      <c r="G7" s="744">
        <v>0.31</v>
      </c>
      <c r="H7" s="744" t="s">
        <v>328</v>
      </c>
      <c r="I7" s="744" t="s">
        <v>328</v>
      </c>
      <c r="J7" s="741" t="s">
        <v>328</v>
      </c>
    </row>
    <row r="8" spans="1:10" s="222" customFormat="1" ht="18" customHeight="1">
      <c r="A8" s="740">
        <v>6</v>
      </c>
      <c r="B8" s="741" t="s">
        <v>516</v>
      </c>
      <c r="C8" s="742">
        <v>281.1297434</v>
      </c>
      <c r="D8" s="742">
        <v>365827.99329792004</v>
      </c>
      <c r="E8" s="743">
        <v>4.4181936800000002E-2</v>
      </c>
      <c r="F8" s="744">
        <v>0.82</v>
      </c>
      <c r="G8" s="744">
        <v>0.21</v>
      </c>
      <c r="H8" s="744" t="s">
        <v>328</v>
      </c>
      <c r="I8" s="744" t="s">
        <v>328</v>
      </c>
      <c r="J8" s="741" t="s">
        <v>328</v>
      </c>
    </row>
    <row r="9" spans="1:10" s="222" customFormat="1" ht="18" customHeight="1">
      <c r="A9" s="740">
        <v>7</v>
      </c>
      <c r="B9" s="741" t="s">
        <v>517</v>
      </c>
      <c r="C9" s="742">
        <v>1246.9038691999999</v>
      </c>
      <c r="D9" s="742">
        <v>308497.94280932</v>
      </c>
      <c r="E9" s="743">
        <v>3.7258047099999997E-2</v>
      </c>
      <c r="F9" s="744">
        <v>0.64</v>
      </c>
      <c r="G9" s="744">
        <v>0.15</v>
      </c>
      <c r="H9" s="744" t="s">
        <v>328</v>
      </c>
      <c r="I9" s="744" t="s">
        <v>328</v>
      </c>
      <c r="J9" s="741" t="s">
        <v>328</v>
      </c>
    </row>
    <row r="10" spans="1:10" s="222" customFormat="1" ht="18" customHeight="1">
      <c r="A10" s="740">
        <v>8</v>
      </c>
      <c r="B10" s="741" t="s">
        <v>518</v>
      </c>
      <c r="C10" s="742">
        <v>616.23450579999997</v>
      </c>
      <c r="D10" s="742">
        <v>293926.84375669999</v>
      </c>
      <c r="E10" s="743">
        <v>3.5498260099999998E-2</v>
      </c>
      <c r="F10" s="744">
        <v>0.84</v>
      </c>
      <c r="G10" s="744">
        <v>0.2</v>
      </c>
      <c r="H10" s="744" t="s">
        <v>328</v>
      </c>
      <c r="I10" s="744" t="s">
        <v>328</v>
      </c>
      <c r="J10" s="741" t="s">
        <v>328</v>
      </c>
    </row>
    <row r="11" spans="1:10" s="222" customFormat="1" ht="18" customHeight="1">
      <c r="A11" s="740">
        <v>9</v>
      </c>
      <c r="B11" s="741" t="s">
        <v>519</v>
      </c>
      <c r="C11" s="742">
        <v>993.72554249999996</v>
      </c>
      <c r="D11" s="742">
        <v>249800.15536115001</v>
      </c>
      <c r="E11" s="743">
        <v>3.0168972499999998E-2</v>
      </c>
      <c r="F11" s="744">
        <v>0.8</v>
      </c>
      <c r="G11" s="744">
        <v>0.24</v>
      </c>
      <c r="H11" s="744" t="s">
        <v>328</v>
      </c>
      <c r="I11" s="744" t="s">
        <v>328</v>
      </c>
      <c r="J11" s="741" t="s">
        <v>328</v>
      </c>
    </row>
    <row r="12" spans="1:10" s="222" customFormat="1" ht="18" customHeight="1">
      <c r="A12" s="740">
        <v>10</v>
      </c>
      <c r="B12" s="741" t="s">
        <v>520</v>
      </c>
      <c r="C12" s="742">
        <v>892.4611893</v>
      </c>
      <c r="D12" s="742">
        <v>229960.42362330001</v>
      </c>
      <c r="E12" s="743">
        <v>2.7772879899999998E-2</v>
      </c>
      <c r="F12" s="744">
        <v>1.22</v>
      </c>
      <c r="G12" s="744">
        <v>0.35</v>
      </c>
      <c r="H12" s="744" t="s">
        <v>328</v>
      </c>
      <c r="I12" s="744" t="s">
        <v>328</v>
      </c>
      <c r="J12" s="741" t="s">
        <v>328</v>
      </c>
    </row>
    <row r="13" spans="1:10" s="222" customFormat="1" ht="18" customHeight="1">
      <c r="A13" s="740">
        <v>11</v>
      </c>
      <c r="B13" s="741" t="s">
        <v>521</v>
      </c>
      <c r="C13" s="742">
        <v>234.95912619999999</v>
      </c>
      <c r="D13" s="742">
        <v>220715.13304704</v>
      </c>
      <c r="E13" s="743">
        <v>2.66563036E-2</v>
      </c>
      <c r="F13" s="744">
        <v>0.52</v>
      </c>
      <c r="G13" s="744">
        <v>0.1</v>
      </c>
      <c r="H13" s="744" t="s">
        <v>328</v>
      </c>
      <c r="I13" s="744" t="s">
        <v>328</v>
      </c>
      <c r="J13" s="741" t="s">
        <v>328</v>
      </c>
    </row>
    <row r="14" spans="1:10" s="222" customFormat="1" ht="18" customHeight="1">
      <c r="A14" s="740">
        <v>12</v>
      </c>
      <c r="B14" s="741" t="s">
        <v>522</v>
      </c>
      <c r="C14" s="742">
        <v>2801.912276</v>
      </c>
      <c r="D14" s="742">
        <v>213516.10708128</v>
      </c>
      <c r="E14" s="743">
        <v>2.5786859700000001E-2</v>
      </c>
      <c r="F14" s="744">
        <v>0.69</v>
      </c>
      <c r="G14" s="744">
        <v>0.17</v>
      </c>
      <c r="H14" s="744" t="s">
        <v>328</v>
      </c>
      <c r="I14" s="744" t="s">
        <v>328</v>
      </c>
      <c r="J14" s="741" t="s">
        <v>328</v>
      </c>
    </row>
    <row r="15" spans="1:10" s="222" customFormat="1" ht="18" customHeight="1">
      <c r="A15" s="740">
        <v>13</v>
      </c>
      <c r="B15" s="741" t="s">
        <v>523</v>
      </c>
      <c r="C15" s="742">
        <v>121.1766076</v>
      </c>
      <c r="D15" s="742">
        <v>208212.77879417501</v>
      </c>
      <c r="E15" s="743">
        <v>2.51463639E-2</v>
      </c>
      <c r="F15" s="744">
        <v>1.06</v>
      </c>
      <c r="G15" s="744">
        <v>0.22</v>
      </c>
      <c r="H15" s="744" t="s">
        <v>328</v>
      </c>
      <c r="I15" s="744" t="s">
        <v>328</v>
      </c>
      <c r="J15" s="741" t="s">
        <v>328</v>
      </c>
    </row>
    <row r="16" spans="1:10" s="222" customFormat="1" ht="18" customHeight="1">
      <c r="A16" s="740">
        <v>14</v>
      </c>
      <c r="B16" s="741" t="s">
        <v>525</v>
      </c>
      <c r="C16" s="742">
        <v>621.76441550000004</v>
      </c>
      <c r="D16" s="742">
        <v>149382.27758622501</v>
      </c>
      <c r="E16" s="743">
        <v>1.8041261100000001E-2</v>
      </c>
      <c r="F16" s="744">
        <v>0.94</v>
      </c>
      <c r="G16" s="744">
        <v>0.2</v>
      </c>
      <c r="H16" s="744" t="s">
        <v>328</v>
      </c>
      <c r="I16" s="744" t="s">
        <v>328</v>
      </c>
      <c r="J16" s="741" t="s">
        <v>328</v>
      </c>
    </row>
    <row r="17" spans="1:10" s="222" customFormat="1" ht="18" customHeight="1">
      <c r="A17" s="740">
        <v>15</v>
      </c>
      <c r="B17" s="741" t="s">
        <v>524</v>
      </c>
      <c r="C17" s="742">
        <v>95.919779000000005</v>
      </c>
      <c r="D17" s="742">
        <v>143529.30644626502</v>
      </c>
      <c r="E17" s="743">
        <v>1.7334383599999999E-2</v>
      </c>
      <c r="F17" s="744">
        <v>0.39</v>
      </c>
      <c r="G17" s="744">
        <v>0.06</v>
      </c>
      <c r="H17" s="744" t="s">
        <v>328</v>
      </c>
      <c r="I17" s="744" t="s">
        <v>328</v>
      </c>
      <c r="J17" s="741" t="s">
        <v>328</v>
      </c>
    </row>
    <row r="18" spans="1:10" s="222" customFormat="1" ht="18" customHeight="1">
      <c r="A18" s="740">
        <v>16</v>
      </c>
      <c r="B18" s="741" t="s">
        <v>526</v>
      </c>
      <c r="C18" s="742">
        <v>151.04003</v>
      </c>
      <c r="D18" s="742">
        <v>139469.04751780001</v>
      </c>
      <c r="E18" s="743">
        <v>1.6844016199999999E-2</v>
      </c>
      <c r="F18" s="744">
        <v>0.62</v>
      </c>
      <c r="G18" s="744">
        <v>0.14000000000000001</v>
      </c>
      <c r="H18" s="744" t="s">
        <v>328</v>
      </c>
      <c r="I18" s="744" t="s">
        <v>328</v>
      </c>
      <c r="J18" s="741" t="s">
        <v>328</v>
      </c>
    </row>
    <row r="19" spans="1:10" s="222" customFormat="1" ht="18" customHeight="1">
      <c r="A19" s="740">
        <v>17</v>
      </c>
      <c r="B19" s="741" t="s">
        <v>527</v>
      </c>
      <c r="C19" s="742">
        <v>88.778616</v>
      </c>
      <c r="D19" s="742">
        <v>131671.25360639999</v>
      </c>
      <c r="E19" s="743">
        <v>1.5902257699999998E-2</v>
      </c>
      <c r="F19" s="744">
        <v>0.59</v>
      </c>
      <c r="G19" s="744">
        <v>0.11</v>
      </c>
      <c r="H19" s="744" t="s">
        <v>328</v>
      </c>
      <c r="I19" s="744" t="s">
        <v>328</v>
      </c>
      <c r="J19" s="741" t="s">
        <v>328</v>
      </c>
    </row>
    <row r="20" spans="1:10" s="222" customFormat="1" ht="18" customHeight="1">
      <c r="A20" s="740">
        <v>18</v>
      </c>
      <c r="B20" s="741" t="s">
        <v>529</v>
      </c>
      <c r="C20" s="742">
        <v>542.73301919999994</v>
      </c>
      <c r="D20" s="742">
        <v>130539.46902948001</v>
      </c>
      <c r="E20" s="743">
        <v>1.5765569300000001E-2</v>
      </c>
      <c r="F20" s="744">
        <v>0.97</v>
      </c>
      <c r="G20" s="744">
        <v>0.25</v>
      </c>
      <c r="H20" s="744" t="s">
        <v>328</v>
      </c>
      <c r="I20" s="744" t="s">
        <v>328</v>
      </c>
      <c r="J20" s="741" t="s">
        <v>328</v>
      </c>
    </row>
    <row r="21" spans="1:10" s="222" customFormat="1" ht="18" customHeight="1">
      <c r="A21" s="740">
        <v>19</v>
      </c>
      <c r="B21" s="741" t="s">
        <v>528</v>
      </c>
      <c r="C21" s="742">
        <v>239.92763500000001</v>
      </c>
      <c r="D21" s="742">
        <v>126540.26638302499</v>
      </c>
      <c r="E21" s="743">
        <v>1.52825759E-2</v>
      </c>
      <c r="F21" s="744">
        <v>0.36</v>
      </c>
      <c r="G21" s="744">
        <v>0.06</v>
      </c>
      <c r="H21" s="744" t="s">
        <v>328</v>
      </c>
      <c r="I21" s="744" t="s">
        <v>328</v>
      </c>
      <c r="J21" s="741" t="s">
        <v>328</v>
      </c>
    </row>
    <row r="22" spans="1:10" s="222" customFormat="1" ht="18" customHeight="1">
      <c r="A22" s="740">
        <v>20</v>
      </c>
      <c r="B22" s="741" t="s">
        <v>531</v>
      </c>
      <c r="C22" s="742">
        <v>9894.5572800000009</v>
      </c>
      <c r="D22" s="742">
        <v>121029.73014597</v>
      </c>
      <c r="E22" s="743">
        <v>1.4617055E-2</v>
      </c>
      <c r="F22" s="744">
        <v>0.63</v>
      </c>
      <c r="G22" s="744">
        <v>0.11</v>
      </c>
      <c r="H22" s="744" t="s">
        <v>328</v>
      </c>
      <c r="I22" s="744" t="s">
        <v>328</v>
      </c>
      <c r="J22" s="741" t="s">
        <v>328</v>
      </c>
    </row>
    <row r="23" spans="1:10" s="222" customFormat="1" ht="18" customHeight="1">
      <c r="A23" s="740">
        <v>21</v>
      </c>
      <c r="B23" s="741" t="s">
        <v>530</v>
      </c>
      <c r="C23" s="742">
        <v>664.46339999999998</v>
      </c>
      <c r="D23" s="742">
        <v>112109.32331546002</v>
      </c>
      <c r="E23" s="743">
        <v>1.35397157E-2</v>
      </c>
      <c r="F23" s="744">
        <v>0.9</v>
      </c>
      <c r="G23" s="744">
        <v>0.15</v>
      </c>
      <c r="H23" s="744" t="s">
        <v>328</v>
      </c>
      <c r="I23" s="744" t="s">
        <v>328</v>
      </c>
      <c r="J23" s="741" t="s">
        <v>328</v>
      </c>
    </row>
    <row r="24" spans="1:10" s="222" customFormat="1" ht="18" customHeight="1">
      <c r="A24" s="740">
        <v>22</v>
      </c>
      <c r="B24" s="741" t="s">
        <v>532</v>
      </c>
      <c r="C24" s="742">
        <v>1221.6145409999999</v>
      </c>
      <c r="D24" s="742">
        <v>104041.9600858</v>
      </c>
      <c r="E24" s="743">
        <v>1.25654007E-2</v>
      </c>
      <c r="F24" s="744">
        <v>1.24</v>
      </c>
      <c r="G24" s="744">
        <v>0.34</v>
      </c>
      <c r="H24" s="744" t="s">
        <v>328</v>
      </c>
      <c r="I24" s="744" t="s">
        <v>328</v>
      </c>
      <c r="J24" s="741" t="s">
        <v>328</v>
      </c>
    </row>
    <row r="25" spans="1:10" s="222" customFormat="1" ht="18" customHeight="1">
      <c r="A25" s="740">
        <v>23</v>
      </c>
      <c r="B25" s="741" t="s">
        <v>533</v>
      </c>
      <c r="C25" s="742">
        <v>288.68634500000002</v>
      </c>
      <c r="D25" s="742">
        <v>94958.677218485012</v>
      </c>
      <c r="E25" s="743">
        <v>1.14683905E-2</v>
      </c>
      <c r="F25" s="744">
        <v>0.72</v>
      </c>
      <c r="G25" s="744">
        <v>0.18</v>
      </c>
      <c r="H25" s="744" t="s">
        <v>328</v>
      </c>
      <c r="I25" s="744" t="s">
        <v>328</v>
      </c>
      <c r="J25" s="741" t="s">
        <v>328</v>
      </c>
    </row>
    <row r="26" spans="1:10" s="222" customFormat="1" ht="18" customHeight="1">
      <c r="A26" s="740">
        <v>24</v>
      </c>
      <c r="B26" s="741" t="s">
        <v>534</v>
      </c>
      <c r="C26" s="742">
        <v>106.58978</v>
      </c>
      <c r="D26" s="742">
        <v>94055.615838099999</v>
      </c>
      <c r="E26" s="743">
        <v>1.1359325599999999E-2</v>
      </c>
      <c r="F26" s="744">
        <v>0.38</v>
      </c>
      <c r="G26" s="744">
        <v>0.05</v>
      </c>
      <c r="H26" s="744" t="s">
        <v>328</v>
      </c>
      <c r="I26" s="744" t="s">
        <v>328</v>
      </c>
      <c r="J26" s="741" t="s">
        <v>328</v>
      </c>
    </row>
    <row r="27" spans="1:10" s="222" customFormat="1" ht="18" customHeight="1">
      <c r="A27" s="740">
        <v>25</v>
      </c>
      <c r="B27" s="741" t="s">
        <v>536</v>
      </c>
      <c r="C27" s="742">
        <v>115.8270046</v>
      </c>
      <c r="D27" s="742">
        <v>93423.142334270015</v>
      </c>
      <c r="E27" s="743">
        <v>1.1282940199999999E-2</v>
      </c>
      <c r="F27" s="744">
        <v>2.8</v>
      </c>
      <c r="G27" s="744">
        <v>0.14000000000000001</v>
      </c>
      <c r="H27" s="744" t="s">
        <v>328</v>
      </c>
      <c r="I27" s="744" t="s">
        <v>328</v>
      </c>
      <c r="J27" s="741" t="s">
        <v>328</v>
      </c>
    </row>
    <row r="28" spans="1:10" s="222" customFormat="1" ht="18" customHeight="1">
      <c r="A28" s="740">
        <v>26</v>
      </c>
      <c r="B28" s="741" t="s">
        <v>535</v>
      </c>
      <c r="C28" s="742">
        <v>777.05469700000003</v>
      </c>
      <c r="D28" s="742">
        <v>93315.829324789986</v>
      </c>
      <c r="E28" s="743">
        <v>1.12699798E-2</v>
      </c>
      <c r="F28" s="744">
        <v>1.34</v>
      </c>
      <c r="G28" s="744">
        <v>0.28999999999999998</v>
      </c>
      <c r="H28" s="744" t="s">
        <v>328</v>
      </c>
      <c r="I28" s="744" t="s">
        <v>328</v>
      </c>
      <c r="J28" s="741" t="s">
        <v>328</v>
      </c>
    </row>
    <row r="29" spans="1:10" s="222" customFormat="1" ht="18" customHeight="1">
      <c r="A29" s="740">
        <v>27</v>
      </c>
      <c r="B29" s="741" t="s">
        <v>537</v>
      </c>
      <c r="C29" s="742">
        <v>9300.6038189999999</v>
      </c>
      <c r="D29" s="742">
        <v>90400.204337475006</v>
      </c>
      <c r="E29" s="743">
        <v>1.09178526E-2</v>
      </c>
      <c r="F29" s="744">
        <v>0.5</v>
      </c>
      <c r="G29" s="744">
        <v>0.02</v>
      </c>
      <c r="H29" s="744" t="s">
        <v>328</v>
      </c>
      <c r="I29" s="744" t="s">
        <v>328</v>
      </c>
      <c r="J29" s="741" t="s">
        <v>328</v>
      </c>
    </row>
    <row r="30" spans="1:10" s="222" customFormat="1" ht="18" customHeight="1">
      <c r="A30" s="740">
        <v>28</v>
      </c>
      <c r="B30" s="741" t="s">
        <v>538</v>
      </c>
      <c r="C30" s="742">
        <v>96.415716000000003</v>
      </c>
      <c r="D30" s="742">
        <v>80797.60358553</v>
      </c>
      <c r="E30" s="743">
        <v>9.7581231999999997E-3</v>
      </c>
      <c r="F30" s="744">
        <v>0.52</v>
      </c>
      <c r="G30" s="744">
        <v>0.11</v>
      </c>
      <c r="H30" s="744" t="s">
        <v>328</v>
      </c>
      <c r="I30" s="744" t="s">
        <v>328</v>
      </c>
      <c r="J30" s="741" t="s">
        <v>328</v>
      </c>
    </row>
    <row r="31" spans="1:10" s="222" customFormat="1" ht="18" customHeight="1">
      <c r="A31" s="740">
        <v>29</v>
      </c>
      <c r="B31" s="741" t="s">
        <v>540</v>
      </c>
      <c r="C31" s="742">
        <v>498.02095750000001</v>
      </c>
      <c r="D31" s="742">
        <v>79610.849737559998</v>
      </c>
      <c r="E31" s="743">
        <v>9.6147960000000001E-3</v>
      </c>
      <c r="F31" s="744">
        <v>0.97</v>
      </c>
      <c r="G31" s="744">
        <v>0.17</v>
      </c>
      <c r="H31" s="744" t="s">
        <v>328</v>
      </c>
      <c r="I31" s="744" t="s">
        <v>328</v>
      </c>
      <c r="J31" s="741" t="s">
        <v>328</v>
      </c>
    </row>
    <row r="32" spans="1:10" s="222" customFormat="1" ht="18" customHeight="1">
      <c r="A32" s="740">
        <v>30</v>
      </c>
      <c r="B32" s="741" t="s">
        <v>541</v>
      </c>
      <c r="C32" s="742">
        <v>1145.7854708</v>
      </c>
      <c r="D32" s="742">
        <v>77589.927735990001</v>
      </c>
      <c r="E32" s="743">
        <v>9.3707244000000006E-3</v>
      </c>
      <c r="F32" s="744">
        <v>1.05</v>
      </c>
      <c r="G32" s="744">
        <v>0.35</v>
      </c>
      <c r="H32" s="744" t="s">
        <v>328</v>
      </c>
      <c r="I32" s="744" t="s">
        <v>328</v>
      </c>
      <c r="J32" s="741" t="s">
        <v>328</v>
      </c>
    </row>
    <row r="33" spans="1:10" s="222" customFormat="1" ht="18" customHeight="1">
      <c r="A33" s="740">
        <v>31</v>
      </c>
      <c r="B33" s="741" t="s">
        <v>543</v>
      </c>
      <c r="C33" s="742">
        <v>6290.1396029999996</v>
      </c>
      <c r="D33" s="742">
        <v>74363.465204264998</v>
      </c>
      <c r="E33" s="743">
        <v>8.9810566000000005E-3</v>
      </c>
      <c r="F33" s="744">
        <v>0.56999999999999995</v>
      </c>
      <c r="G33" s="744">
        <v>0.09</v>
      </c>
      <c r="H33" s="744" t="s">
        <v>328</v>
      </c>
      <c r="I33" s="744" t="s">
        <v>328</v>
      </c>
      <c r="J33" s="741" t="s">
        <v>328</v>
      </c>
    </row>
    <row r="34" spans="1:10" s="222" customFormat="1" ht="18" customHeight="1">
      <c r="A34" s="740">
        <v>32</v>
      </c>
      <c r="B34" s="741" t="s">
        <v>539</v>
      </c>
      <c r="C34" s="742">
        <v>244.54532560000001</v>
      </c>
      <c r="D34" s="742">
        <v>73655.950095559994</v>
      </c>
      <c r="E34" s="743">
        <v>8.8956082999999998E-3</v>
      </c>
      <c r="F34" s="744">
        <v>1.1000000000000001</v>
      </c>
      <c r="G34" s="744">
        <v>0.27</v>
      </c>
      <c r="H34" s="744" t="s">
        <v>328</v>
      </c>
      <c r="I34" s="744" t="s">
        <v>328</v>
      </c>
      <c r="J34" s="741" t="s">
        <v>328</v>
      </c>
    </row>
    <row r="35" spans="1:10" s="222" customFormat="1" ht="18" customHeight="1">
      <c r="A35" s="740">
        <v>33</v>
      </c>
      <c r="B35" s="741" t="s">
        <v>542</v>
      </c>
      <c r="C35" s="742">
        <v>131.6897582</v>
      </c>
      <c r="D35" s="742">
        <v>72840.395472639997</v>
      </c>
      <c r="E35" s="743">
        <v>8.7971118000000001E-3</v>
      </c>
      <c r="F35" s="744">
        <v>0.92</v>
      </c>
      <c r="G35" s="744">
        <v>0.3</v>
      </c>
      <c r="H35" s="744" t="s">
        <v>328</v>
      </c>
      <c r="I35" s="744" t="s">
        <v>328</v>
      </c>
      <c r="J35" s="741" t="s">
        <v>328</v>
      </c>
    </row>
    <row r="36" spans="1:10" s="222" customFormat="1" ht="18" customHeight="1">
      <c r="A36" s="740">
        <v>34</v>
      </c>
      <c r="B36" s="741" t="s">
        <v>544</v>
      </c>
      <c r="C36" s="742">
        <v>224.72165229999999</v>
      </c>
      <c r="D36" s="742">
        <v>71673.649966744997</v>
      </c>
      <c r="E36" s="743">
        <v>8.6562011000000001E-3</v>
      </c>
      <c r="F36" s="744">
        <v>1.44</v>
      </c>
      <c r="G36" s="744">
        <v>0.25</v>
      </c>
      <c r="H36" s="744" t="s">
        <v>328</v>
      </c>
      <c r="I36" s="744" t="s">
        <v>328</v>
      </c>
      <c r="J36" s="741" t="s">
        <v>328</v>
      </c>
    </row>
    <row r="37" spans="1:10" s="222" customFormat="1" ht="18" customHeight="1">
      <c r="A37" s="740">
        <v>35</v>
      </c>
      <c r="B37" s="741" t="s">
        <v>545</v>
      </c>
      <c r="C37" s="742">
        <v>432.02778899999998</v>
      </c>
      <c r="D37" s="742">
        <v>66145.085803019989</v>
      </c>
      <c r="E37" s="743">
        <v>7.9885028999999996E-3</v>
      </c>
      <c r="F37" s="744">
        <v>1.94</v>
      </c>
      <c r="G37" s="744">
        <v>0.22</v>
      </c>
      <c r="H37" s="744" t="s">
        <v>328</v>
      </c>
      <c r="I37" s="744" t="s">
        <v>328</v>
      </c>
      <c r="J37" s="741" t="s">
        <v>328</v>
      </c>
    </row>
    <row r="38" spans="1:10" s="222" customFormat="1" ht="18" customHeight="1">
      <c r="A38" s="740">
        <v>36</v>
      </c>
      <c r="B38" s="741" t="s">
        <v>546</v>
      </c>
      <c r="C38" s="742">
        <v>161.46349559999999</v>
      </c>
      <c r="D38" s="742">
        <v>63768.397473305005</v>
      </c>
      <c r="E38" s="743">
        <v>7.7014644999999996E-3</v>
      </c>
      <c r="F38" s="744">
        <v>0.32</v>
      </c>
      <c r="G38" s="744">
        <v>0.03</v>
      </c>
      <c r="H38" s="744" t="s">
        <v>328</v>
      </c>
      <c r="I38" s="744" t="s">
        <v>328</v>
      </c>
      <c r="J38" s="741" t="s">
        <v>328</v>
      </c>
    </row>
    <row r="39" spans="1:10" s="222" customFormat="1" ht="18" customHeight="1">
      <c r="A39" s="740">
        <v>37</v>
      </c>
      <c r="B39" s="741" t="s">
        <v>547</v>
      </c>
      <c r="C39" s="742">
        <v>1001.090309</v>
      </c>
      <c r="D39" s="742">
        <v>58216.355298299997</v>
      </c>
      <c r="E39" s="743">
        <v>7.0309309000000002E-3</v>
      </c>
      <c r="F39" s="744">
        <v>1.03</v>
      </c>
      <c r="G39" s="744">
        <v>0.25</v>
      </c>
      <c r="H39" s="744" t="s">
        <v>328</v>
      </c>
      <c r="I39" s="744" t="s">
        <v>328</v>
      </c>
      <c r="J39" s="741" t="s">
        <v>328</v>
      </c>
    </row>
    <row r="40" spans="1:10" s="222" customFormat="1" ht="18" customHeight="1">
      <c r="A40" s="740">
        <v>38</v>
      </c>
      <c r="B40" s="741" t="s">
        <v>549</v>
      </c>
      <c r="C40" s="742">
        <v>650.733068</v>
      </c>
      <c r="D40" s="742">
        <v>55946.826594719998</v>
      </c>
      <c r="E40" s="743">
        <v>6.7568343999999999E-3</v>
      </c>
      <c r="F40" s="744">
        <v>0.61</v>
      </c>
      <c r="G40" s="744">
        <v>0.06</v>
      </c>
      <c r="H40" s="744" t="s">
        <v>328</v>
      </c>
      <c r="I40" s="744" t="s">
        <v>328</v>
      </c>
      <c r="J40" s="741" t="s">
        <v>328</v>
      </c>
    </row>
    <row r="41" spans="1:10" s="222" customFormat="1" ht="18" customHeight="1">
      <c r="A41" s="745">
        <v>39</v>
      </c>
      <c r="B41" s="746" t="s">
        <v>548</v>
      </c>
      <c r="C41" s="747">
        <v>24.086829600000002</v>
      </c>
      <c r="D41" s="747">
        <v>54044.445525859999</v>
      </c>
      <c r="E41" s="748">
        <v>6.5270791999999999E-3</v>
      </c>
      <c r="F41" s="749">
        <v>0.49</v>
      </c>
      <c r="G41" s="749">
        <v>7.0000000000000007E-2</v>
      </c>
      <c r="H41" s="749" t="s">
        <v>328</v>
      </c>
      <c r="I41" s="749" t="s">
        <v>328</v>
      </c>
      <c r="J41" s="746" t="s">
        <v>328</v>
      </c>
    </row>
    <row r="42" spans="1:10" s="222" customFormat="1" ht="18" customHeight="1">
      <c r="A42" s="750">
        <v>40</v>
      </c>
      <c r="B42" s="751" t="s">
        <v>550</v>
      </c>
      <c r="C42" s="752">
        <v>371.71990390000002</v>
      </c>
      <c r="D42" s="752">
        <v>26259.343796870002</v>
      </c>
      <c r="E42" s="753">
        <v>3.1714047999999999E-3</v>
      </c>
      <c r="F42" s="754">
        <v>1.1599999999999999</v>
      </c>
      <c r="G42" s="754">
        <v>0.16</v>
      </c>
      <c r="H42" s="754" t="s">
        <v>328</v>
      </c>
      <c r="I42" s="754" t="s">
        <v>328</v>
      </c>
      <c r="J42" s="751" t="s">
        <v>328</v>
      </c>
    </row>
    <row r="43" spans="1:10" s="222" customFormat="1" ht="18" customHeight="1">
      <c r="A43" s="339"/>
      <c r="B43" s="340"/>
      <c r="C43" s="341"/>
      <c r="D43" s="341"/>
      <c r="E43" s="342"/>
      <c r="F43" s="343"/>
      <c r="G43" s="343"/>
      <c r="H43" s="343"/>
      <c r="I43" s="343"/>
      <c r="J43" s="340"/>
    </row>
    <row r="44" spans="1:10" s="222" customFormat="1" ht="18.75" customHeight="1">
      <c r="A44" s="1345" t="s">
        <v>122</v>
      </c>
      <c r="B44" s="1345"/>
      <c r="C44" s="1345"/>
      <c r="D44" s="1345"/>
      <c r="E44" s="1345"/>
      <c r="F44" s="1345"/>
      <c r="G44" s="1345"/>
      <c r="H44" s="1345"/>
      <c r="I44" s="1345"/>
      <c r="J44" s="1345"/>
    </row>
    <row r="45" spans="1:10" s="222" customFormat="1" ht="18" customHeight="1">
      <c r="A45" s="1345" t="s">
        <v>551</v>
      </c>
      <c r="B45" s="1345"/>
      <c r="C45" s="1345"/>
      <c r="D45" s="1345"/>
      <c r="E45" s="1345"/>
      <c r="F45" s="1345"/>
      <c r="G45" s="1345"/>
      <c r="H45" s="1345"/>
      <c r="I45" s="1345"/>
      <c r="J45" s="1345"/>
    </row>
    <row r="46" spans="1:10" s="222" customFormat="1" ht="18" customHeight="1">
      <c r="A46" s="1345" t="s">
        <v>552</v>
      </c>
      <c r="B46" s="1345"/>
      <c r="C46" s="1345"/>
      <c r="D46" s="1345"/>
      <c r="E46" s="1345"/>
      <c r="F46" s="1345"/>
      <c r="G46" s="1345"/>
      <c r="H46" s="1345"/>
      <c r="I46" s="1345"/>
      <c r="J46" s="1345"/>
    </row>
    <row r="47" spans="1:10" s="222" customFormat="1" ht="18" customHeight="1">
      <c r="A47" s="1345" t="s">
        <v>553</v>
      </c>
      <c r="B47" s="1345"/>
      <c r="C47" s="1345"/>
      <c r="D47" s="1345"/>
      <c r="E47" s="1345"/>
      <c r="F47" s="1345"/>
      <c r="G47" s="1345"/>
      <c r="H47" s="1345"/>
      <c r="I47" s="1345"/>
      <c r="J47" s="1345"/>
    </row>
    <row r="48" spans="1:10" s="222" customFormat="1" ht="18" customHeight="1">
      <c r="A48" s="1345" t="s">
        <v>554</v>
      </c>
      <c r="B48" s="1345"/>
      <c r="C48" s="1345"/>
      <c r="D48" s="1345"/>
      <c r="E48" s="1345"/>
      <c r="F48" s="1345"/>
      <c r="G48" s="1345"/>
      <c r="H48" s="1345"/>
      <c r="I48" s="1345"/>
      <c r="J48" s="1345"/>
    </row>
    <row r="49" spans="1:10" s="222" customFormat="1" ht="33" customHeight="1">
      <c r="A49" s="1346" t="s">
        <v>1295</v>
      </c>
      <c r="B49" s="1346"/>
      <c r="C49" s="1346"/>
      <c r="D49" s="1346"/>
      <c r="E49" s="1346"/>
      <c r="F49" s="1346"/>
      <c r="G49" s="1346"/>
      <c r="H49" s="1346"/>
      <c r="I49" s="1346"/>
      <c r="J49" s="1346"/>
    </row>
    <row r="50" spans="1:10" s="222" customFormat="1" ht="18" customHeight="1">
      <c r="A50" s="1281" t="s">
        <v>405</v>
      </c>
      <c r="B50" s="1281"/>
      <c r="C50" s="1281"/>
      <c r="D50" s="1281"/>
      <c r="E50" s="1281"/>
      <c r="F50" s="1281"/>
      <c r="G50" s="1281"/>
      <c r="H50" s="1281"/>
      <c r="I50" s="1281"/>
      <c r="J50" s="1281"/>
    </row>
    <row r="51" spans="1:10" s="222" customFormat="1" ht="28.35" customHeight="1"/>
  </sheetData>
  <mergeCells count="8">
    <mergeCell ref="A49:J49"/>
    <mergeCell ref="A50:J50"/>
    <mergeCell ref="A44:J44"/>
    <mergeCell ref="A1:G1"/>
    <mergeCell ref="A45:J45"/>
    <mergeCell ref="A46:J46"/>
    <mergeCell ref="A47:J47"/>
    <mergeCell ref="A48:J48"/>
  </mergeCells>
  <printOptions horizontalCentered="1"/>
  <pageMargins left="0.78431372549019618" right="0.78431372549019618" top="0.98039215686274517" bottom="0.98039215686274517" header="0.50980392156862753" footer="0.50980392156862753"/>
  <pageSetup paperSize="9" scale="56" orientation="portrait" useFirstPageNumber="1"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
  <sheetViews>
    <sheetView zoomScaleNormal="100" workbookViewId="0">
      <selection sqref="A1:XFD1048576"/>
    </sheetView>
  </sheetViews>
  <sheetFormatPr defaultColWidth="9.140625" defaultRowHeight="15"/>
  <cols>
    <col min="1" max="10" width="10.5703125" style="221" bestFit="1" customWidth="1"/>
    <col min="11" max="11" width="4.5703125" style="221" bestFit="1" customWidth="1"/>
    <col min="12" max="16384" width="9.140625" style="221"/>
  </cols>
  <sheetData>
    <row r="1" spans="1:10" ht="15.75" customHeight="1">
      <c r="A1" s="1275" t="s">
        <v>555</v>
      </c>
      <c r="B1" s="1275"/>
      <c r="C1" s="1275"/>
      <c r="D1" s="1275"/>
      <c r="E1" s="1275"/>
      <c r="F1" s="1275"/>
      <c r="G1" s="1275"/>
    </row>
    <row r="2" spans="1:10" s="222" customFormat="1" ht="15" customHeight="1">
      <c r="A2" s="1304" t="s">
        <v>206</v>
      </c>
      <c r="B2" s="1301" t="s">
        <v>85</v>
      </c>
      <c r="C2" s="1302"/>
      <c r="D2" s="1303"/>
      <c r="E2" s="1301" t="s">
        <v>86</v>
      </c>
      <c r="F2" s="1302"/>
      <c r="G2" s="1303"/>
      <c r="H2" s="1301" t="s">
        <v>87</v>
      </c>
      <c r="I2" s="1302"/>
      <c r="J2" s="1303"/>
    </row>
    <row r="3" spans="1:10" s="222" customFormat="1" ht="48.75" customHeight="1">
      <c r="A3" s="1305"/>
      <c r="B3" s="689" t="s">
        <v>556</v>
      </c>
      <c r="C3" s="689" t="s">
        <v>557</v>
      </c>
      <c r="D3" s="689" t="s">
        <v>558</v>
      </c>
      <c r="E3" s="689" t="s">
        <v>556</v>
      </c>
      <c r="F3" s="689" t="s">
        <v>557</v>
      </c>
      <c r="G3" s="689" t="s">
        <v>558</v>
      </c>
      <c r="H3" s="689" t="s">
        <v>556</v>
      </c>
      <c r="I3" s="689" t="s">
        <v>557</v>
      </c>
      <c r="J3" s="689" t="s">
        <v>558</v>
      </c>
    </row>
    <row r="4" spans="1:10" s="228" customFormat="1" ht="15.75" customHeight="1">
      <c r="A4" s="690" t="s">
        <v>78</v>
      </c>
      <c r="B4" s="691">
        <v>2367</v>
      </c>
      <c r="C4" s="691">
        <v>1599</v>
      </c>
      <c r="D4" s="755">
        <v>1.480300188</v>
      </c>
      <c r="E4" s="756">
        <v>1285</v>
      </c>
      <c r="F4" s="756">
        <v>953</v>
      </c>
      <c r="G4" s="757">
        <v>1.35</v>
      </c>
      <c r="H4" s="758">
        <v>2</v>
      </c>
      <c r="I4" s="758">
        <v>4</v>
      </c>
      <c r="J4" s="759">
        <v>0.5</v>
      </c>
    </row>
    <row r="5" spans="1:10" s="228" customFormat="1" ht="15.75" customHeight="1">
      <c r="A5" s="695" t="s">
        <v>79</v>
      </c>
      <c r="B5" s="696">
        <v>2273</v>
      </c>
      <c r="C5" s="696">
        <v>1767</v>
      </c>
      <c r="D5" s="760">
        <v>1.2863610639501981</v>
      </c>
      <c r="E5" s="697">
        <v>1404</v>
      </c>
      <c r="F5" s="697">
        <v>886</v>
      </c>
      <c r="G5" s="761">
        <v>1.58</v>
      </c>
      <c r="H5" s="696">
        <v>2</v>
      </c>
      <c r="I5" s="696">
        <v>0</v>
      </c>
      <c r="J5" s="760">
        <v>0</v>
      </c>
    </row>
    <row r="6" spans="1:10" s="222" customFormat="1" ht="15.75" customHeight="1">
      <c r="A6" s="699" t="s">
        <v>168</v>
      </c>
      <c r="B6" s="700">
        <v>2590</v>
      </c>
      <c r="C6" s="700">
        <v>1271</v>
      </c>
      <c r="D6" s="762">
        <v>2.0377655389457119</v>
      </c>
      <c r="E6" s="703">
        <v>1802</v>
      </c>
      <c r="F6" s="703">
        <v>607</v>
      </c>
      <c r="G6" s="763">
        <v>2.97</v>
      </c>
      <c r="H6" s="701">
        <v>1</v>
      </c>
      <c r="I6" s="701">
        <v>1</v>
      </c>
      <c r="J6" s="764">
        <v>1</v>
      </c>
    </row>
    <row r="7" spans="1:10" s="222" customFormat="1" ht="15.75" customHeight="1">
      <c r="A7" s="699" t="s">
        <v>169</v>
      </c>
      <c r="B7" s="700">
        <v>2625</v>
      </c>
      <c r="C7" s="700">
        <v>1276</v>
      </c>
      <c r="D7" s="762">
        <v>2.0572100313479624</v>
      </c>
      <c r="E7" s="703">
        <v>1850</v>
      </c>
      <c r="F7" s="703">
        <v>572</v>
      </c>
      <c r="G7" s="763">
        <v>3.23</v>
      </c>
      <c r="H7" s="701">
        <v>1</v>
      </c>
      <c r="I7" s="701">
        <v>0</v>
      </c>
      <c r="J7" s="764">
        <v>0</v>
      </c>
    </row>
    <row r="8" spans="1:10" s="222" customFormat="1" ht="15.75" customHeight="1">
      <c r="A8" s="699" t="s">
        <v>273</v>
      </c>
      <c r="B8" s="700">
        <v>2494</v>
      </c>
      <c r="C8" s="700">
        <v>1427</v>
      </c>
      <c r="D8" s="762">
        <v>1.7477224947442187</v>
      </c>
      <c r="E8" s="703">
        <v>1791</v>
      </c>
      <c r="F8" s="703">
        <v>664</v>
      </c>
      <c r="G8" s="763">
        <v>2.7</v>
      </c>
      <c r="H8" s="701">
        <v>0</v>
      </c>
      <c r="I8" s="701">
        <v>0</v>
      </c>
      <c r="J8" s="764">
        <v>0</v>
      </c>
    </row>
    <row r="9" spans="1:10" s="222" customFormat="1" ht="15.75" customHeight="1">
      <c r="A9" s="699" t="s">
        <v>274</v>
      </c>
      <c r="B9" s="700">
        <v>2236</v>
      </c>
      <c r="C9" s="700">
        <v>1695</v>
      </c>
      <c r="D9" s="762">
        <v>1.3191740412979351</v>
      </c>
      <c r="E9" s="703">
        <v>1605</v>
      </c>
      <c r="F9" s="703">
        <v>861</v>
      </c>
      <c r="G9" s="763">
        <v>1.86</v>
      </c>
      <c r="H9" s="701">
        <v>0</v>
      </c>
      <c r="I9" s="701">
        <v>0</v>
      </c>
      <c r="J9" s="764">
        <v>0</v>
      </c>
    </row>
    <row r="10" spans="1:10" s="222" customFormat="1" ht="15.75" customHeight="1">
      <c r="A10" s="699" t="s">
        <v>1286</v>
      </c>
      <c r="B10" s="700">
        <v>2459</v>
      </c>
      <c r="C10" s="700">
        <v>1490</v>
      </c>
      <c r="D10" s="762">
        <v>1.6503355704697986</v>
      </c>
      <c r="E10" s="703">
        <v>1626</v>
      </c>
      <c r="F10" s="703">
        <v>847</v>
      </c>
      <c r="G10" s="763">
        <v>1.92</v>
      </c>
      <c r="H10" s="701">
        <v>1</v>
      </c>
      <c r="I10" s="701">
        <v>0</v>
      </c>
      <c r="J10" s="764">
        <v>0</v>
      </c>
    </row>
    <row r="11" spans="1:10" s="222" customFormat="1" ht="19.5" customHeight="1">
      <c r="A11" s="699" t="s">
        <v>1309</v>
      </c>
      <c r="B11" s="700">
        <v>2752</v>
      </c>
      <c r="C11" s="700">
        <v>1229</v>
      </c>
      <c r="D11" s="762">
        <v>2.2392188771358827</v>
      </c>
      <c r="E11" s="703">
        <v>1798</v>
      </c>
      <c r="F11" s="703">
        <v>645</v>
      </c>
      <c r="G11" s="763">
        <v>2.79</v>
      </c>
      <c r="H11" s="701">
        <v>1</v>
      </c>
      <c r="I11" s="701">
        <v>0</v>
      </c>
      <c r="J11" s="764">
        <v>0</v>
      </c>
    </row>
    <row r="12" spans="1:10" s="222" customFormat="1" ht="18" customHeight="1">
      <c r="A12" s="307"/>
      <c r="B12" s="308"/>
      <c r="C12" s="308"/>
      <c r="D12" s="344"/>
      <c r="E12" s="285"/>
      <c r="F12" s="285"/>
      <c r="G12" s="345"/>
      <c r="H12" s="317"/>
      <c r="I12" s="317"/>
      <c r="J12" s="346"/>
    </row>
    <row r="13" spans="1:10" s="222" customFormat="1" ht="18" customHeight="1">
      <c r="A13" s="347" t="s">
        <v>559</v>
      </c>
      <c r="B13" s="347"/>
      <c r="C13" s="347"/>
      <c r="D13" s="347"/>
      <c r="E13" s="347"/>
      <c r="F13" s="347"/>
    </row>
    <row r="14" spans="1:10" s="222" customFormat="1" ht="27.6" customHeight="1">
      <c r="A14" s="1275" t="s">
        <v>1306</v>
      </c>
      <c r="B14" s="1275"/>
      <c r="C14" s="1275"/>
      <c r="D14" s="1275"/>
      <c r="E14" s="1275"/>
      <c r="F14" s="1275"/>
    </row>
    <row r="15" spans="1:10" s="222" customFormat="1">
      <c r="A15" s="1275" t="s">
        <v>259</v>
      </c>
      <c r="B15" s="1275"/>
      <c r="C15" s="1275"/>
      <c r="D15" s="1275"/>
      <c r="E15" s="1275"/>
      <c r="F15" s="1275"/>
    </row>
    <row r="16" spans="1:10" s="222" customFormat="1">
      <c r="G16" s="221"/>
    </row>
  </sheetData>
  <mergeCells count="7">
    <mergeCell ref="A15:F15"/>
    <mergeCell ref="A14:F14"/>
    <mergeCell ref="H2:J2"/>
    <mergeCell ref="A1:G1"/>
    <mergeCell ref="A2:A3"/>
    <mergeCell ref="B2:D2"/>
    <mergeCell ref="E2:G2"/>
  </mergeCells>
  <printOptions horizontalCentered="1"/>
  <pageMargins left="0.78431372549019618" right="0.78431372549019618" top="0.98039215686274517" bottom="0.98039215686274517" header="0.50980392156862753" footer="0.50980392156862753"/>
  <pageSetup paperSize="9" scale="80" orientation="portrait" useFirstPageNumber="1"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6"/>
  <sheetViews>
    <sheetView zoomScaleNormal="100" workbookViewId="0">
      <selection activeCell="A11" sqref="A11"/>
    </sheetView>
  </sheetViews>
  <sheetFormatPr defaultColWidth="9.140625" defaultRowHeight="15"/>
  <cols>
    <col min="1" max="1" width="9.85546875" style="221" bestFit="1" customWidth="1"/>
    <col min="2" max="10" width="13.5703125" style="221" bestFit="1" customWidth="1"/>
    <col min="11" max="16384" width="9.140625" style="221"/>
  </cols>
  <sheetData>
    <row r="1" spans="1:12" ht="13.5" customHeight="1">
      <c r="A1" s="1275" t="s">
        <v>560</v>
      </c>
      <c r="B1" s="1275"/>
      <c r="C1" s="1275"/>
      <c r="D1" s="1275"/>
      <c r="E1" s="1275"/>
      <c r="F1" s="1275"/>
      <c r="G1" s="1275"/>
    </row>
    <row r="2" spans="1:12" s="222" customFormat="1" ht="27.75" customHeight="1">
      <c r="A2" s="1282" t="s">
        <v>561</v>
      </c>
      <c r="B2" s="1301" t="s">
        <v>85</v>
      </c>
      <c r="C2" s="1302"/>
      <c r="D2" s="1303"/>
      <c r="E2" s="1301" t="s">
        <v>86</v>
      </c>
      <c r="F2" s="1302"/>
      <c r="G2" s="1303"/>
      <c r="H2" s="1301" t="s">
        <v>87</v>
      </c>
      <c r="I2" s="1302"/>
      <c r="J2" s="1303"/>
    </row>
    <row r="3" spans="1:12" s="222" customFormat="1" ht="48" customHeight="1">
      <c r="A3" s="1324"/>
      <c r="B3" s="689" t="s">
        <v>562</v>
      </c>
      <c r="C3" s="689" t="s">
        <v>362</v>
      </c>
      <c r="D3" s="689" t="s">
        <v>563</v>
      </c>
      <c r="E3" s="689" t="s">
        <v>562</v>
      </c>
      <c r="F3" s="689" t="s">
        <v>564</v>
      </c>
      <c r="G3" s="689" t="s">
        <v>563</v>
      </c>
      <c r="H3" s="689" t="s">
        <v>562</v>
      </c>
      <c r="I3" s="689" t="s">
        <v>362</v>
      </c>
      <c r="J3" s="689" t="s">
        <v>563</v>
      </c>
    </row>
    <row r="4" spans="1:12" s="228" customFormat="1" ht="18" customHeight="1">
      <c r="A4" s="690" t="s">
        <v>78</v>
      </c>
      <c r="B4" s="691">
        <v>5433</v>
      </c>
      <c r="C4" s="691">
        <v>4159</v>
      </c>
      <c r="D4" s="765">
        <v>76.550708632431437</v>
      </c>
      <c r="E4" s="691">
        <v>2179</v>
      </c>
      <c r="F4" s="691">
        <v>2661</v>
      </c>
      <c r="G4" s="766">
        <v>122.12023864157871</v>
      </c>
      <c r="H4" s="692">
        <v>291</v>
      </c>
      <c r="I4" s="692">
        <v>11</v>
      </c>
      <c r="J4" s="766">
        <v>3.7800687285223367</v>
      </c>
    </row>
    <row r="5" spans="1:12" s="228" customFormat="1" ht="18" customHeight="1">
      <c r="A5" s="695" t="s">
        <v>79</v>
      </c>
      <c r="B5" s="767">
        <v>5256</v>
      </c>
      <c r="C5" s="767">
        <v>4164</v>
      </c>
      <c r="D5" s="768">
        <v>79.223744292237441</v>
      </c>
      <c r="E5" s="769">
        <v>2299</v>
      </c>
      <c r="F5" s="697">
        <v>2617</v>
      </c>
      <c r="G5" s="768">
        <f>F5/E5*100</f>
        <v>113.83210091344063</v>
      </c>
      <c r="H5" s="692">
        <v>282</v>
      </c>
      <c r="I5" s="696">
        <v>5</v>
      </c>
      <c r="J5" s="768">
        <v>1.773049645390071</v>
      </c>
      <c r="K5" s="348"/>
      <c r="L5" s="348"/>
    </row>
    <row r="6" spans="1:12" s="222" customFormat="1" ht="18" customHeight="1">
      <c r="A6" s="699" t="s">
        <v>168</v>
      </c>
      <c r="B6" s="700">
        <v>5446</v>
      </c>
      <c r="C6" s="700">
        <v>3943</v>
      </c>
      <c r="D6" s="721">
        <f t="shared" ref="D6:D10" si="0">C6/B6*100</f>
        <v>72.401762761659938</v>
      </c>
      <c r="E6" s="703">
        <v>2202</v>
      </c>
      <c r="F6" s="700">
        <v>2314</v>
      </c>
      <c r="G6" s="721">
        <f t="shared" ref="G6:G11" si="1">F6/E6*100</f>
        <v>105.08628519527703</v>
      </c>
      <c r="H6" s="701">
        <v>285</v>
      </c>
      <c r="I6" s="701">
        <v>3</v>
      </c>
      <c r="J6" s="721">
        <f t="shared" ref="J6:J10" si="2">I6/H6*100</f>
        <v>1.0526315789473684</v>
      </c>
      <c r="K6" s="348"/>
      <c r="L6" s="348"/>
    </row>
    <row r="7" spans="1:12" s="222" customFormat="1" ht="18" customHeight="1">
      <c r="A7" s="699" t="s">
        <v>169</v>
      </c>
      <c r="B7" s="700">
        <v>5454</v>
      </c>
      <c r="C7" s="700">
        <v>3990</v>
      </c>
      <c r="D7" s="721">
        <f t="shared" si="0"/>
        <v>73.157315731573163</v>
      </c>
      <c r="E7" s="703">
        <v>2213</v>
      </c>
      <c r="F7" s="700">
        <v>2338</v>
      </c>
      <c r="G7" s="721">
        <f t="shared" si="1"/>
        <v>105.64844103027565</v>
      </c>
      <c r="H7" s="701">
        <v>283</v>
      </c>
      <c r="I7" s="701">
        <v>2</v>
      </c>
      <c r="J7" s="721">
        <f t="shared" si="2"/>
        <v>0.70671378091872794</v>
      </c>
      <c r="K7" s="348"/>
      <c r="L7" s="348"/>
    </row>
    <row r="8" spans="1:12" s="222" customFormat="1" ht="18" customHeight="1">
      <c r="A8" s="699" t="s">
        <v>273</v>
      </c>
      <c r="B8" s="700">
        <v>5409</v>
      </c>
      <c r="C8" s="700">
        <v>4008</v>
      </c>
      <c r="D8" s="721">
        <f t="shared" si="0"/>
        <v>74.09872434830838</v>
      </c>
      <c r="E8" s="703">
        <v>2232</v>
      </c>
      <c r="F8" s="700">
        <v>2366</v>
      </c>
      <c r="G8" s="721">
        <f t="shared" si="1"/>
        <v>106.0035842293907</v>
      </c>
      <c r="H8" s="701">
        <v>282</v>
      </c>
      <c r="I8" s="701">
        <v>2</v>
      </c>
      <c r="J8" s="721">
        <f t="shared" si="2"/>
        <v>0.70921985815602839</v>
      </c>
      <c r="K8" s="348"/>
      <c r="L8" s="348"/>
    </row>
    <row r="9" spans="1:12" s="222" customFormat="1" ht="18" customHeight="1">
      <c r="A9" s="699" t="s">
        <v>274</v>
      </c>
      <c r="B9" s="700">
        <v>5218</v>
      </c>
      <c r="C9" s="700">
        <v>4014</v>
      </c>
      <c r="D9" s="721">
        <f t="shared" si="0"/>
        <v>76.926025297048668</v>
      </c>
      <c r="E9" s="703">
        <v>2250</v>
      </c>
      <c r="F9" s="700">
        <v>2378</v>
      </c>
      <c r="G9" s="721">
        <f t="shared" si="1"/>
        <v>105.6888888888889</v>
      </c>
      <c r="H9" s="701">
        <v>282</v>
      </c>
      <c r="I9" s="701">
        <v>1</v>
      </c>
      <c r="J9" s="721">
        <f t="shared" si="2"/>
        <v>0.3546099290780142</v>
      </c>
      <c r="K9" s="348"/>
      <c r="L9" s="348"/>
    </row>
    <row r="10" spans="1:12" s="222" customFormat="1" ht="15" customHeight="1">
      <c r="A10" s="699" t="s">
        <v>1286</v>
      </c>
      <c r="B10" s="700">
        <v>5239</v>
      </c>
      <c r="C10" s="700">
        <v>4036</v>
      </c>
      <c r="D10" s="721">
        <f t="shared" si="0"/>
        <v>77.03760259591526</v>
      </c>
      <c r="E10" s="703">
        <v>2270</v>
      </c>
      <c r="F10" s="700">
        <v>2398</v>
      </c>
      <c r="G10" s="721">
        <f t="shared" si="1"/>
        <v>105.63876651982378</v>
      </c>
      <c r="H10" s="701">
        <v>282</v>
      </c>
      <c r="I10" s="701">
        <v>1</v>
      </c>
      <c r="J10" s="721">
        <f t="shared" si="2"/>
        <v>0.3546099290780142</v>
      </c>
      <c r="K10" s="348"/>
      <c r="L10" s="348"/>
    </row>
    <row r="11" spans="1:12" s="222" customFormat="1">
      <c r="A11" s="699" t="s">
        <v>1309</v>
      </c>
      <c r="B11" s="700">
        <v>5256</v>
      </c>
      <c r="C11" s="700">
        <v>4059</v>
      </c>
      <c r="D11" s="721">
        <v>77.226027397260282</v>
      </c>
      <c r="E11" s="703">
        <v>2299</v>
      </c>
      <c r="F11" s="700">
        <v>2429</v>
      </c>
      <c r="G11" s="721">
        <f t="shared" si="1"/>
        <v>105.65463244889082</v>
      </c>
      <c r="H11" s="701">
        <v>282</v>
      </c>
      <c r="I11" s="701">
        <v>2</v>
      </c>
      <c r="J11" s="721">
        <v>0.70921985815602839</v>
      </c>
      <c r="K11" s="348"/>
      <c r="L11" s="348"/>
    </row>
    <row r="12" spans="1:12" s="222" customFormat="1" ht="15" customHeight="1">
      <c r="A12" s="307"/>
      <c r="B12" s="308"/>
      <c r="C12" s="308"/>
      <c r="D12" s="326"/>
      <c r="E12" s="285"/>
      <c r="F12" s="308"/>
      <c r="G12" s="326"/>
      <c r="H12" s="317"/>
      <c r="I12" s="317"/>
      <c r="J12" s="326"/>
      <c r="K12" s="348"/>
      <c r="L12" s="348"/>
    </row>
    <row r="13" spans="1:12" s="222" customFormat="1" ht="13.5" customHeight="1">
      <c r="A13" s="1308" t="s">
        <v>1306</v>
      </c>
      <c r="B13" s="1308"/>
      <c r="C13" s="1308"/>
      <c r="D13" s="1308"/>
      <c r="E13" s="1308"/>
      <c r="F13" s="1308"/>
      <c r="G13" s="1308"/>
    </row>
    <row r="14" spans="1:12" s="222" customFormat="1" ht="15" customHeight="1">
      <c r="A14" s="1347" t="s">
        <v>359</v>
      </c>
      <c r="B14" s="1290"/>
      <c r="C14" s="1290"/>
      <c r="D14" s="1290"/>
      <c r="E14" s="1290"/>
      <c r="F14" s="1290"/>
      <c r="G14" s="1290"/>
      <c r="H14" s="1290"/>
      <c r="I14" s="1290"/>
      <c r="J14" s="1290"/>
    </row>
    <row r="15" spans="1:12" s="222" customFormat="1" ht="15" customHeight="1">
      <c r="A15" s="1308" t="s">
        <v>259</v>
      </c>
      <c r="B15" s="1308"/>
      <c r="C15" s="1308"/>
      <c r="D15" s="1308"/>
      <c r="E15" s="1308"/>
      <c r="F15" s="1308"/>
      <c r="G15" s="1308"/>
    </row>
    <row r="16" spans="1:12" s="222" customFormat="1"/>
  </sheetData>
  <mergeCells count="8">
    <mergeCell ref="H2:J2"/>
    <mergeCell ref="A15:G15"/>
    <mergeCell ref="A1:G1"/>
    <mergeCell ref="A2:A3"/>
    <mergeCell ref="B2:D2"/>
    <mergeCell ref="E2:G2"/>
    <mergeCell ref="A13:G13"/>
    <mergeCell ref="A14:J14"/>
  </mergeCells>
  <printOptions horizontalCentered="1"/>
  <pageMargins left="0.78431372549019618" right="0.78431372549019618" top="0.98039215686274517" bottom="0.98039215686274517" header="0.50980392156862753" footer="0.50980392156862753"/>
  <pageSetup paperSize="9" scale="85" orientation="landscape"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6"/>
  <sheetViews>
    <sheetView zoomScaleNormal="100" workbookViewId="0">
      <pane xSplit="1" ySplit="3" topLeftCell="B4" activePane="bottomRight" state="frozen"/>
      <selection pane="topRight" activeCell="B1" sqref="B1"/>
      <selection pane="bottomLeft" activeCell="A4" sqref="A4"/>
      <selection pane="bottomRight" activeCell="B40" sqref="B40"/>
    </sheetView>
  </sheetViews>
  <sheetFormatPr defaultRowHeight="15"/>
  <cols>
    <col min="1" max="1" width="10.5703125" customWidth="1"/>
    <col min="2" max="2" width="28.7109375" customWidth="1"/>
    <col min="3" max="3" width="10.28515625" customWidth="1"/>
    <col min="4" max="4" width="15.140625" customWidth="1"/>
    <col min="5" max="5" width="11.7109375" customWidth="1"/>
    <col min="6" max="7" width="10" customWidth="1"/>
    <col min="8" max="8" width="10.140625" customWidth="1"/>
    <col min="9" max="9" width="8.5703125" customWidth="1"/>
    <col min="10" max="10" width="10.85546875" customWidth="1"/>
    <col min="11" max="11" width="7.85546875" customWidth="1"/>
    <col min="12" max="12" width="10" customWidth="1"/>
    <col min="13" max="15" width="10.7109375" customWidth="1"/>
    <col min="16" max="16" width="21.7109375" customWidth="1"/>
    <col min="17" max="17" width="11.7109375" customWidth="1"/>
    <col min="18" max="18" width="8.42578125" customWidth="1"/>
    <col min="19" max="21" width="9" customWidth="1"/>
    <col min="22" max="22" width="8" customWidth="1"/>
    <col min="23" max="23" width="10" bestFit="1" customWidth="1"/>
    <col min="24" max="26" width="5.5703125" customWidth="1"/>
    <col min="27" max="27" width="4.5703125" customWidth="1"/>
  </cols>
  <sheetData>
    <row r="1" spans="1:17">
      <c r="A1" s="1168" t="s">
        <v>3</v>
      </c>
      <c r="B1" s="1169"/>
      <c r="C1" s="1169"/>
      <c r="D1" s="1169"/>
      <c r="E1" s="1169"/>
      <c r="F1" s="1169"/>
      <c r="G1" s="1169"/>
      <c r="H1" s="1169"/>
      <c r="I1" s="1169"/>
      <c r="J1" s="1169"/>
      <c r="K1" s="1169"/>
      <c r="L1" s="1169"/>
      <c r="M1" s="1169"/>
      <c r="N1" s="1169"/>
      <c r="O1" s="1169"/>
      <c r="P1" s="1169"/>
      <c r="Q1" s="1169"/>
    </row>
    <row r="2" spans="1:17">
      <c r="A2" s="1172" t="s">
        <v>124</v>
      </c>
      <c r="B2" s="1174" t="s">
        <v>125</v>
      </c>
      <c r="C2" s="1171" t="s">
        <v>126</v>
      </c>
      <c r="D2" s="1171" t="s">
        <v>127</v>
      </c>
      <c r="E2" s="1171" t="s">
        <v>128</v>
      </c>
      <c r="F2" s="1171" t="s">
        <v>129</v>
      </c>
      <c r="G2" s="1171" t="s">
        <v>130</v>
      </c>
      <c r="H2" s="1171" t="s">
        <v>131</v>
      </c>
      <c r="I2" s="1177" t="s">
        <v>132</v>
      </c>
      <c r="J2" s="1178"/>
      <c r="K2" s="1179"/>
      <c r="L2" s="1171" t="s">
        <v>133</v>
      </c>
      <c r="M2" s="1177" t="s">
        <v>134</v>
      </c>
      <c r="N2" s="1178"/>
      <c r="O2" s="1178"/>
      <c r="P2" s="1178"/>
      <c r="Q2" s="1170" t="s">
        <v>135</v>
      </c>
    </row>
    <row r="3" spans="1:17" ht="30">
      <c r="A3" s="1173"/>
      <c r="B3" s="1175"/>
      <c r="C3" s="1176"/>
      <c r="D3" s="1176"/>
      <c r="E3" s="1176"/>
      <c r="F3" s="1176"/>
      <c r="G3" s="1176"/>
      <c r="H3" s="1176"/>
      <c r="I3" s="20" t="s">
        <v>136</v>
      </c>
      <c r="J3" s="20" t="s">
        <v>137</v>
      </c>
      <c r="K3" s="20" t="s">
        <v>138</v>
      </c>
      <c r="L3" s="1176"/>
      <c r="M3" s="20" t="s">
        <v>139</v>
      </c>
      <c r="N3" s="20" t="s">
        <v>140</v>
      </c>
      <c r="O3" s="20" t="s">
        <v>141</v>
      </c>
      <c r="P3" s="21" t="s">
        <v>142</v>
      </c>
      <c r="Q3" s="1171"/>
    </row>
    <row r="4" spans="1:17" ht="15.75">
      <c r="A4" s="22">
        <v>1</v>
      </c>
      <c r="B4" s="945" t="s">
        <v>1310</v>
      </c>
      <c r="C4" s="946">
        <v>45174</v>
      </c>
      <c r="D4" s="947" t="s">
        <v>143</v>
      </c>
      <c r="E4" s="518">
        <v>31200000</v>
      </c>
      <c r="F4" s="518">
        <v>10</v>
      </c>
      <c r="G4" s="518">
        <v>89</v>
      </c>
      <c r="H4" s="518">
        <v>99</v>
      </c>
      <c r="I4" s="518">
        <v>308.88</v>
      </c>
      <c r="J4" s="518">
        <v>0</v>
      </c>
      <c r="K4" s="518">
        <v>308.88</v>
      </c>
      <c r="L4" s="518">
        <v>90.89</v>
      </c>
      <c r="M4" s="518">
        <v>15450000</v>
      </c>
      <c r="N4" s="518">
        <v>4635000</v>
      </c>
      <c r="O4" s="518">
        <v>10815000</v>
      </c>
      <c r="P4" s="518">
        <v>300000</v>
      </c>
      <c r="Q4" s="518">
        <v>30600000</v>
      </c>
    </row>
    <row r="5" spans="1:17" ht="15.75">
      <c r="A5" s="22">
        <v>2</v>
      </c>
      <c r="B5" s="945" t="s">
        <v>1311</v>
      </c>
      <c r="C5" s="946">
        <v>45175</v>
      </c>
      <c r="D5" s="947" t="s">
        <v>1312</v>
      </c>
      <c r="E5" s="518">
        <v>4652000</v>
      </c>
      <c r="F5" s="518">
        <v>10</v>
      </c>
      <c r="G5" s="518">
        <v>20</v>
      </c>
      <c r="H5" s="518">
        <v>30</v>
      </c>
      <c r="I5" s="518">
        <v>13.428000000000001</v>
      </c>
      <c r="J5" s="518">
        <v>0.52800000000000002</v>
      </c>
      <c r="K5" s="518">
        <v>13.956000000000001</v>
      </c>
      <c r="L5" s="518">
        <v>11.45</v>
      </c>
      <c r="M5" s="518">
        <v>0</v>
      </c>
      <c r="N5" s="518">
        <v>968000</v>
      </c>
      <c r="O5" s="518">
        <v>3448000</v>
      </c>
      <c r="P5" s="518">
        <v>236000</v>
      </c>
      <c r="Q5" s="518">
        <v>4180000</v>
      </c>
    </row>
    <row r="6" spans="1:17" ht="15.75">
      <c r="A6" s="22">
        <v>3</v>
      </c>
      <c r="B6" s="945" t="s">
        <v>1313</v>
      </c>
      <c r="C6" s="946">
        <v>45176</v>
      </c>
      <c r="D6" s="947" t="s">
        <v>1312</v>
      </c>
      <c r="E6" s="518">
        <v>600000</v>
      </c>
      <c r="F6" s="518">
        <v>10</v>
      </c>
      <c r="G6" s="518">
        <v>175</v>
      </c>
      <c r="H6" s="518">
        <v>185</v>
      </c>
      <c r="I6" s="518">
        <v>11.1</v>
      </c>
      <c r="J6" s="518">
        <v>0</v>
      </c>
      <c r="K6" s="518">
        <v>11.1</v>
      </c>
      <c r="L6" s="518">
        <v>269.64</v>
      </c>
      <c r="M6" s="518">
        <v>0</v>
      </c>
      <c r="N6" s="518">
        <v>227400</v>
      </c>
      <c r="O6" s="518">
        <v>341400</v>
      </c>
      <c r="P6" s="518">
        <v>31200</v>
      </c>
      <c r="Q6" s="518">
        <v>537600</v>
      </c>
    </row>
    <row r="7" spans="1:17" ht="15.75">
      <c r="A7" s="22">
        <v>4</v>
      </c>
      <c r="B7" s="945" t="s">
        <v>1314</v>
      </c>
      <c r="C7" s="946">
        <v>45176</v>
      </c>
      <c r="D7" s="947" t="s">
        <v>1312</v>
      </c>
      <c r="E7" s="518">
        <v>5300000</v>
      </c>
      <c r="F7" s="518">
        <v>10</v>
      </c>
      <c r="G7" s="518">
        <v>18</v>
      </c>
      <c r="H7" s="518">
        <v>28</v>
      </c>
      <c r="I7" s="518">
        <v>14.84</v>
      </c>
      <c r="J7" s="518">
        <v>0</v>
      </c>
      <c r="K7" s="518">
        <v>14.84</v>
      </c>
      <c r="L7" s="518">
        <v>17.05</v>
      </c>
      <c r="M7" s="518">
        <v>500000</v>
      </c>
      <c r="N7" s="518">
        <v>2260000</v>
      </c>
      <c r="O7" s="518">
        <v>2264000</v>
      </c>
      <c r="P7" s="518">
        <v>276000</v>
      </c>
      <c r="Q7" s="518">
        <v>4748000</v>
      </c>
    </row>
    <row r="8" spans="1:17" ht="15.75">
      <c r="A8" s="22">
        <v>5</v>
      </c>
      <c r="B8" s="945" t="s">
        <v>1315</v>
      </c>
      <c r="C8" s="946">
        <v>45180</v>
      </c>
      <c r="D8" s="947" t="s">
        <v>143</v>
      </c>
      <c r="E8" s="518">
        <v>16840000</v>
      </c>
      <c r="F8" s="518">
        <v>10</v>
      </c>
      <c r="G8" s="518">
        <v>88</v>
      </c>
      <c r="H8" s="518">
        <v>98</v>
      </c>
      <c r="I8" s="518">
        <v>135.24</v>
      </c>
      <c r="J8" s="518">
        <v>29.792000000000002</v>
      </c>
      <c r="K8" s="518">
        <v>165.03200000000001</v>
      </c>
      <c r="L8" s="518">
        <v>99.52</v>
      </c>
      <c r="M8" s="518">
        <v>8420000</v>
      </c>
      <c r="N8" s="518">
        <v>2526000</v>
      </c>
      <c r="O8" s="518">
        <v>5894000</v>
      </c>
      <c r="P8" s="518">
        <v>0</v>
      </c>
      <c r="Q8" s="518">
        <v>16840000</v>
      </c>
    </row>
    <row r="9" spans="1:17" ht="15.75">
      <c r="A9" s="22">
        <v>6</v>
      </c>
      <c r="B9" s="945" t="s">
        <v>1316</v>
      </c>
      <c r="C9" s="946">
        <v>45180</v>
      </c>
      <c r="D9" s="947" t="s">
        <v>143</v>
      </c>
      <c r="E9" s="518">
        <v>11128858</v>
      </c>
      <c r="F9" s="518">
        <v>10</v>
      </c>
      <c r="G9" s="518">
        <v>431</v>
      </c>
      <c r="H9" s="518">
        <v>441</v>
      </c>
      <c r="I9" s="518">
        <v>74.999988000000002</v>
      </c>
      <c r="J9" s="518">
        <v>415.7826498</v>
      </c>
      <c r="K9" s="518">
        <v>490.78263779999997</v>
      </c>
      <c r="L9" s="518">
        <v>31.67</v>
      </c>
      <c r="M9" s="518">
        <v>5564428</v>
      </c>
      <c r="N9" s="518">
        <v>1669329</v>
      </c>
      <c r="O9" s="518">
        <v>3895101</v>
      </c>
      <c r="P9" s="518">
        <v>0</v>
      </c>
      <c r="Q9" s="518">
        <v>11128858</v>
      </c>
    </row>
    <row r="10" spans="1:17" ht="15.75">
      <c r="A10" s="22">
        <v>7</v>
      </c>
      <c r="B10" s="945" t="s">
        <v>1317</v>
      </c>
      <c r="C10" s="946">
        <v>45180</v>
      </c>
      <c r="D10" s="947" t="s">
        <v>1312</v>
      </c>
      <c r="E10" s="518">
        <v>6840000</v>
      </c>
      <c r="F10" s="518">
        <v>10</v>
      </c>
      <c r="G10" s="518">
        <v>87</v>
      </c>
      <c r="H10" s="518">
        <v>97</v>
      </c>
      <c r="I10" s="518">
        <v>60.527999999999999</v>
      </c>
      <c r="J10" s="518">
        <v>5.82</v>
      </c>
      <c r="K10" s="518">
        <v>66.347999999999999</v>
      </c>
      <c r="L10" s="518">
        <v>233.03</v>
      </c>
      <c r="M10" s="518">
        <v>2906400</v>
      </c>
      <c r="N10" s="518">
        <v>872400</v>
      </c>
      <c r="O10" s="518">
        <v>2035200</v>
      </c>
      <c r="P10" s="518">
        <v>1026000</v>
      </c>
      <c r="Q10" s="518">
        <v>4788000</v>
      </c>
    </row>
    <row r="11" spans="1:17" ht="15.75">
      <c r="A11" s="22">
        <v>8</v>
      </c>
      <c r="B11" s="945" t="s">
        <v>1318</v>
      </c>
      <c r="C11" s="946">
        <v>45182</v>
      </c>
      <c r="D11" s="947" t="s">
        <v>1312</v>
      </c>
      <c r="E11" s="518">
        <v>2424000</v>
      </c>
      <c r="F11" s="518">
        <v>10</v>
      </c>
      <c r="G11" s="518">
        <v>53</v>
      </c>
      <c r="H11" s="518">
        <v>63</v>
      </c>
      <c r="I11" s="518">
        <v>15.2712</v>
      </c>
      <c r="J11" s="518">
        <v>0</v>
      </c>
      <c r="K11" s="518">
        <v>15.2712</v>
      </c>
      <c r="L11" s="518">
        <v>27.87</v>
      </c>
      <c r="M11" s="518">
        <v>0</v>
      </c>
      <c r="N11" s="518">
        <v>1150000</v>
      </c>
      <c r="O11" s="518">
        <v>1150000</v>
      </c>
      <c r="P11" s="518">
        <v>124000</v>
      </c>
      <c r="Q11" s="518">
        <v>2176000</v>
      </c>
    </row>
    <row r="12" spans="1:17" ht="15.75">
      <c r="A12" s="22">
        <v>9</v>
      </c>
      <c r="B12" s="945" t="s">
        <v>1319</v>
      </c>
      <c r="C12" s="946">
        <v>45182</v>
      </c>
      <c r="D12" s="947" t="s">
        <v>1312</v>
      </c>
      <c r="E12" s="518">
        <v>1084800</v>
      </c>
      <c r="F12" s="518">
        <v>10</v>
      </c>
      <c r="G12" s="518">
        <v>74</v>
      </c>
      <c r="H12" s="518">
        <v>84</v>
      </c>
      <c r="I12" s="518">
        <v>9.1123200000000004</v>
      </c>
      <c r="J12" s="518">
        <v>0</v>
      </c>
      <c r="K12" s="518">
        <v>9.1123200000000004</v>
      </c>
      <c r="L12" s="518">
        <v>8.4700000000000006</v>
      </c>
      <c r="M12" s="518">
        <v>0</v>
      </c>
      <c r="N12" s="518">
        <v>152000</v>
      </c>
      <c r="O12" s="518">
        <v>878400</v>
      </c>
      <c r="P12" s="518">
        <v>54400</v>
      </c>
      <c r="Q12" s="518">
        <v>976000</v>
      </c>
    </row>
    <row r="13" spans="1:17" ht="15.75">
      <c r="A13" s="22">
        <v>10</v>
      </c>
      <c r="B13" s="945" t="s">
        <v>1320</v>
      </c>
      <c r="C13" s="946">
        <v>45187</v>
      </c>
      <c r="D13" s="947" t="s">
        <v>143</v>
      </c>
      <c r="E13" s="518">
        <v>11824163</v>
      </c>
      <c r="F13" s="518">
        <v>10</v>
      </c>
      <c r="G13" s="518">
        <v>725</v>
      </c>
      <c r="H13" s="518">
        <v>735</v>
      </c>
      <c r="I13" s="518">
        <v>542.00098049999997</v>
      </c>
      <c r="J13" s="518">
        <v>327.07499999999999</v>
      </c>
      <c r="K13" s="518">
        <v>869.07598050000001</v>
      </c>
      <c r="L13" s="518">
        <v>65.44</v>
      </c>
      <c r="M13" s="518">
        <v>5912080</v>
      </c>
      <c r="N13" s="518">
        <v>1773625</v>
      </c>
      <c r="O13" s="518">
        <v>4138458</v>
      </c>
      <c r="P13" s="518">
        <v>0</v>
      </c>
      <c r="Q13" s="518">
        <v>11824163</v>
      </c>
    </row>
    <row r="14" spans="1:17" ht="15.75">
      <c r="A14" s="22">
        <v>11</v>
      </c>
      <c r="B14" s="945" t="s">
        <v>1321</v>
      </c>
      <c r="C14" s="946">
        <v>45187</v>
      </c>
      <c r="D14" s="947" t="s">
        <v>1312</v>
      </c>
      <c r="E14" s="518">
        <v>7422000</v>
      </c>
      <c r="F14" s="518">
        <v>10</v>
      </c>
      <c r="G14" s="518">
        <v>13</v>
      </c>
      <c r="H14" s="518">
        <v>23</v>
      </c>
      <c r="I14" s="518">
        <v>17.070599999999999</v>
      </c>
      <c r="J14" s="518">
        <v>0</v>
      </c>
      <c r="K14" s="518">
        <v>17.070599999999999</v>
      </c>
      <c r="L14" s="518">
        <v>130.07</v>
      </c>
      <c r="M14" s="518">
        <v>0</v>
      </c>
      <c r="N14" s="518">
        <v>2226000</v>
      </c>
      <c r="O14" s="518">
        <v>4824000</v>
      </c>
      <c r="P14" s="518">
        <v>372000</v>
      </c>
      <c r="Q14" s="518">
        <v>6678000</v>
      </c>
    </row>
    <row r="15" spans="1:17" ht="15.75">
      <c r="A15" s="22">
        <v>12</v>
      </c>
      <c r="B15" s="945" t="s">
        <v>1322</v>
      </c>
      <c r="C15" s="946">
        <v>45189</v>
      </c>
      <c r="D15" s="947" t="s">
        <v>143</v>
      </c>
      <c r="E15" s="518">
        <v>18986713</v>
      </c>
      <c r="F15" s="518">
        <v>5</v>
      </c>
      <c r="G15" s="518">
        <v>1030</v>
      </c>
      <c r="H15" s="518">
        <v>1035</v>
      </c>
      <c r="I15" s="518">
        <v>181.11516750000001</v>
      </c>
      <c r="J15" s="518">
        <v>1784.009628</v>
      </c>
      <c r="K15" s="518">
        <v>1965.1247955000001</v>
      </c>
      <c r="L15" s="518">
        <v>19.07</v>
      </c>
      <c r="M15" s="518">
        <v>9436452</v>
      </c>
      <c r="N15" s="518">
        <v>2830937</v>
      </c>
      <c r="O15" s="518">
        <v>6605518</v>
      </c>
      <c r="P15" s="518">
        <v>113806</v>
      </c>
      <c r="Q15" s="518">
        <v>18759101</v>
      </c>
    </row>
    <row r="16" spans="1:17" ht="15.75">
      <c r="A16" s="22">
        <v>13</v>
      </c>
      <c r="B16" s="945" t="s">
        <v>1323</v>
      </c>
      <c r="C16" s="946">
        <v>45190</v>
      </c>
      <c r="D16" s="947" t="s">
        <v>143</v>
      </c>
      <c r="E16" s="518">
        <v>15224925</v>
      </c>
      <c r="F16" s="518">
        <v>10</v>
      </c>
      <c r="G16" s="518">
        <v>201</v>
      </c>
      <c r="H16" s="518">
        <v>211</v>
      </c>
      <c r="I16" s="518">
        <v>146.24002770000001</v>
      </c>
      <c r="J16" s="518">
        <v>175.00588980000001</v>
      </c>
      <c r="K16" s="518">
        <v>321.24591750000002</v>
      </c>
      <c r="L16" s="518">
        <v>76.349999999999994</v>
      </c>
      <c r="M16" s="518">
        <v>7612462</v>
      </c>
      <c r="N16" s="518">
        <v>2283739</v>
      </c>
      <c r="O16" s="518">
        <v>5328724</v>
      </c>
      <c r="P16" s="518">
        <v>0</v>
      </c>
      <c r="Q16" s="518">
        <v>15224925</v>
      </c>
    </row>
    <row r="17" spans="1:17" ht="15.75">
      <c r="A17" s="22">
        <v>14</v>
      </c>
      <c r="B17" s="945" t="s">
        <v>1324</v>
      </c>
      <c r="C17" s="946">
        <v>45190</v>
      </c>
      <c r="D17" s="947" t="s">
        <v>1312</v>
      </c>
      <c r="E17" s="518">
        <v>4284000</v>
      </c>
      <c r="F17" s="518">
        <v>10</v>
      </c>
      <c r="G17" s="518">
        <v>122</v>
      </c>
      <c r="H17" s="518">
        <v>132</v>
      </c>
      <c r="I17" s="518">
        <v>56.5488</v>
      </c>
      <c r="J17" s="518">
        <v>0</v>
      </c>
      <c r="K17" s="518">
        <v>56.5488</v>
      </c>
      <c r="L17" s="518">
        <v>20.9</v>
      </c>
      <c r="M17" s="518">
        <v>2033000</v>
      </c>
      <c r="N17" s="518">
        <v>611000</v>
      </c>
      <c r="O17" s="518">
        <v>1424000</v>
      </c>
      <c r="P17" s="518">
        <v>216000</v>
      </c>
      <c r="Q17" s="518">
        <v>3852000</v>
      </c>
    </row>
    <row r="18" spans="1:17" ht="15.75">
      <c r="A18" s="22">
        <v>15</v>
      </c>
      <c r="B18" s="945" t="s">
        <v>1325</v>
      </c>
      <c r="C18" s="946">
        <v>45191</v>
      </c>
      <c r="D18" s="947" t="s">
        <v>143</v>
      </c>
      <c r="E18" s="518">
        <v>108738095</v>
      </c>
      <c r="F18" s="518">
        <v>1</v>
      </c>
      <c r="G18" s="518">
        <v>125</v>
      </c>
      <c r="H18" s="518">
        <v>126</v>
      </c>
      <c r="I18" s="518">
        <v>1199.9999969999999</v>
      </c>
      <c r="J18" s="518">
        <v>170.1</v>
      </c>
      <c r="K18" s="518">
        <v>1370.0999969999998</v>
      </c>
      <c r="L18" s="518">
        <v>5.57</v>
      </c>
      <c r="M18" s="518">
        <v>81553572</v>
      </c>
      <c r="N18" s="518">
        <v>16310714</v>
      </c>
      <c r="O18" s="518">
        <v>10873809</v>
      </c>
      <c r="P18" s="518">
        <v>0</v>
      </c>
      <c r="Q18" s="518">
        <v>108738095</v>
      </c>
    </row>
    <row r="19" spans="1:17" ht="15.75">
      <c r="A19" s="22">
        <v>16</v>
      </c>
      <c r="B19" s="945" t="s">
        <v>1326</v>
      </c>
      <c r="C19" s="946">
        <v>45191</v>
      </c>
      <c r="D19" s="947" t="s">
        <v>143</v>
      </c>
      <c r="E19" s="518">
        <v>34352255</v>
      </c>
      <c r="F19" s="518">
        <v>1</v>
      </c>
      <c r="G19" s="518">
        <v>163</v>
      </c>
      <c r="H19" s="518">
        <v>164</v>
      </c>
      <c r="I19" s="518">
        <v>391.99999960000002</v>
      </c>
      <c r="J19" s="518">
        <v>171.3769824</v>
      </c>
      <c r="K19" s="518">
        <v>563.376982</v>
      </c>
      <c r="L19" s="518">
        <v>12.86</v>
      </c>
      <c r="M19" s="518">
        <v>25764192</v>
      </c>
      <c r="N19" s="518">
        <v>5152838</v>
      </c>
      <c r="O19" s="518">
        <v>3435225</v>
      </c>
      <c r="P19" s="518">
        <v>0</v>
      </c>
      <c r="Q19" s="518">
        <v>34352255</v>
      </c>
    </row>
    <row r="20" spans="1:17" ht="15.75">
      <c r="A20" s="22">
        <v>17</v>
      </c>
      <c r="B20" s="945" t="s">
        <v>1327</v>
      </c>
      <c r="C20" s="946">
        <v>45194</v>
      </c>
      <c r="D20" s="947" t="s">
        <v>1312</v>
      </c>
      <c r="E20" s="518">
        <v>6656000</v>
      </c>
      <c r="F20" s="518">
        <v>10</v>
      </c>
      <c r="G20" s="518">
        <v>55</v>
      </c>
      <c r="H20" s="518">
        <v>65</v>
      </c>
      <c r="I20" s="518">
        <v>43.264000000000003</v>
      </c>
      <c r="J20" s="518">
        <v>0</v>
      </c>
      <c r="K20" s="518">
        <v>43.264000000000003</v>
      </c>
      <c r="L20" s="518">
        <v>167.48</v>
      </c>
      <c r="M20" s="518">
        <v>3160000</v>
      </c>
      <c r="N20" s="518">
        <v>948000</v>
      </c>
      <c r="O20" s="518">
        <v>2212000</v>
      </c>
      <c r="P20" s="518">
        <v>336000</v>
      </c>
      <c r="Q20" s="518">
        <v>5984000</v>
      </c>
    </row>
    <row r="21" spans="1:17" ht="15.75">
      <c r="A21" s="22">
        <v>18</v>
      </c>
      <c r="B21" s="945" t="s">
        <v>1328</v>
      </c>
      <c r="C21" s="946">
        <v>45194</v>
      </c>
      <c r="D21" s="947" t="s">
        <v>1312</v>
      </c>
      <c r="E21" s="518">
        <v>2850000</v>
      </c>
      <c r="F21" s="518">
        <v>10</v>
      </c>
      <c r="G21" s="518">
        <v>30</v>
      </c>
      <c r="H21" s="518">
        <v>40</v>
      </c>
      <c r="I21" s="518">
        <v>0</v>
      </c>
      <c r="J21" s="518">
        <v>11.4</v>
      </c>
      <c r="K21" s="518">
        <v>11.4</v>
      </c>
      <c r="L21" s="518">
        <v>94.53</v>
      </c>
      <c r="M21" s="518">
        <v>0</v>
      </c>
      <c r="N21" s="518">
        <v>1353000</v>
      </c>
      <c r="O21" s="518">
        <v>1353000</v>
      </c>
      <c r="P21" s="518">
        <v>144000</v>
      </c>
      <c r="Q21" s="518">
        <v>2562000</v>
      </c>
    </row>
    <row r="22" spans="1:17" ht="15.75">
      <c r="A22" s="22">
        <v>19</v>
      </c>
      <c r="B22" s="945" t="s">
        <v>1329</v>
      </c>
      <c r="C22" s="946">
        <v>45195</v>
      </c>
      <c r="D22" s="947" t="s">
        <v>1312</v>
      </c>
      <c r="E22" s="518">
        <v>2772000</v>
      </c>
      <c r="F22" s="518">
        <v>10</v>
      </c>
      <c r="G22" s="518">
        <v>81</v>
      </c>
      <c r="H22" s="518">
        <v>91</v>
      </c>
      <c r="I22" s="518">
        <v>25.225200000000001</v>
      </c>
      <c r="J22" s="518">
        <v>0</v>
      </c>
      <c r="K22" s="518">
        <v>25.225200000000001</v>
      </c>
      <c r="L22" s="518">
        <v>47.15</v>
      </c>
      <c r="M22" s="518">
        <v>0</v>
      </c>
      <c r="N22" s="518">
        <v>1182000</v>
      </c>
      <c r="O22" s="518">
        <v>1448400</v>
      </c>
      <c r="P22" s="518">
        <v>141600</v>
      </c>
      <c r="Q22" s="518">
        <v>2488800</v>
      </c>
    </row>
    <row r="23" spans="1:17" ht="15.75">
      <c r="A23" s="22">
        <v>20</v>
      </c>
      <c r="B23" s="945" t="s">
        <v>1330</v>
      </c>
      <c r="C23" s="946">
        <v>45195</v>
      </c>
      <c r="D23" s="947" t="s">
        <v>1312</v>
      </c>
      <c r="E23" s="518">
        <v>3400000</v>
      </c>
      <c r="F23" s="518">
        <v>10</v>
      </c>
      <c r="G23" s="518">
        <v>60</v>
      </c>
      <c r="H23" s="518">
        <v>70</v>
      </c>
      <c r="I23" s="518">
        <v>23.8</v>
      </c>
      <c r="J23" s="518">
        <v>0</v>
      </c>
      <c r="K23" s="518">
        <v>23.8</v>
      </c>
      <c r="L23" s="518">
        <v>413.12</v>
      </c>
      <c r="M23" s="518">
        <v>1612000</v>
      </c>
      <c r="N23" s="518">
        <v>486000</v>
      </c>
      <c r="O23" s="518">
        <v>1130000</v>
      </c>
      <c r="P23" s="518">
        <v>172000</v>
      </c>
      <c r="Q23" s="518">
        <v>3056000</v>
      </c>
    </row>
    <row r="24" spans="1:17" ht="15.75">
      <c r="A24" s="22">
        <v>21</v>
      </c>
      <c r="B24" s="945" t="s">
        <v>1331</v>
      </c>
      <c r="C24" s="946">
        <v>45196</v>
      </c>
      <c r="D24" s="947" t="s">
        <v>143</v>
      </c>
      <c r="E24" s="518">
        <v>54099027</v>
      </c>
      <c r="F24" s="518">
        <v>2</v>
      </c>
      <c r="G24" s="518">
        <v>220</v>
      </c>
      <c r="H24" s="518">
        <v>222</v>
      </c>
      <c r="I24" s="518">
        <v>599.99999939999998</v>
      </c>
      <c r="J24" s="518">
        <v>600.99839999999995</v>
      </c>
      <c r="K24" s="518">
        <v>1200.9983993999999</v>
      </c>
      <c r="L24" s="518">
        <v>4.74</v>
      </c>
      <c r="M24" s="518">
        <v>28931999</v>
      </c>
      <c r="N24" s="518">
        <v>8679601</v>
      </c>
      <c r="O24" s="518">
        <v>16487427</v>
      </c>
      <c r="P24" s="518">
        <v>0</v>
      </c>
      <c r="Q24" s="518">
        <v>54099027</v>
      </c>
    </row>
    <row r="25" spans="1:17" ht="15.75">
      <c r="A25" s="22">
        <v>22</v>
      </c>
      <c r="B25" s="945" t="s">
        <v>1332</v>
      </c>
      <c r="C25" s="946">
        <v>45196</v>
      </c>
      <c r="D25" s="947" t="s">
        <v>143</v>
      </c>
      <c r="E25" s="518">
        <v>18961038</v>
      </c>
      <c r="F25" s="518">
        <v>1</v>
      </c>
      <c r="G25" s="518">
        <v>384</v>
      </c>
      <c r="H25" s="518">
        <v>385</v>
      </c>
      <c r="I25" s="518">
        <v>602.99997450000001</v>
      </c>
      <c r="J25" s="518">
        <v>126.9999885</v>
      </c>
      <c r="K25" s="518">
        <v>729.99996299999998</v>
      </c>
      <c r="L25" s="518">
        <v>13.21</v>
      </c>
      <c r="M25" s="518">
        <v>14220780</v>
      </c>
      <c r="N25" s="518">
        <v>2844155</v>
      </c>
      <c r="O25" s="518">
        <v>1896103</v>
      </c>
      <c r="P25" s="518">
        <v>0</v>
      </c>
      <c r="Q25" s="518">
        <v>18961038</v>
      </c>
    </row>
    <row r="26" spans="1:17" ht="15.75">
      <c r="A26" s="22">
        <v>23</v>
      </c>
      <c r="B26" s="945" t="s">
        <v>1333</v>
      </c>
      <c r="C26" s="946">
        <v>45196</v>
      </c>
      <c r="D26" s="947" t="s">
        <v>1312</v>
      </c>
      <c r="E26" s="518">
        <v>1720000</v>
      </c>
      <c r="F26" s="518">
        <v>10</v>
      </c>
      <c r="G26" s="518">
        <v>150</v>
      </c>
      <c r="H26" s="518">
        <v>160</v>
      </c>
      <c r="I26" s="518">
        <v>27.52</v>
      </c>
      <c r="J26" s="518">
        <v>0</v>
      </c>
      <c r="K26" s="518">
        <v>27.52</v>
      </c>
      <c r="L26" s="518">
        <v>45.03</v>
      </c>
      <c r="M26" s="518">
        <v>0</v>
      </c>
      <c r="N26" s="518">
        <v>716800</v>
      </c>
      <c r="O26" s="518">
        <v>916800</v>
      </c>
      <c r="P26" s="518">
        <v>86400</v>
      </c>
      <c r="Q26" s="518">
        <v>1547200</v>
      </c>
    </row>
    <row r="27" spans="1:17" ht="15.75">
      <c r="A27" s="22">
        <v>24</v>
      </c>
      <c r="B27" s="945" t="s">
        <v>1334</v>
      </c>
      <c r="C27" s="946">
        <v>45197</v>
      </c>
      <c r="D27" s="947" t="s">
        <v>143</v>
      </c>
      <c r="E27" s="518">
        <v>54577465</v>
      </c>
      <c r="F27" s="518">
        <v>1</v>
      </c>
      <c r="G27" s="518">
        <v>141</v>
      </c>
      <c r="H27" s="518">
        <v>142</v>
      </c>
      <c r="I27" s="518">
        <v>601.99999720000005</v>
      </c>
      <c r="J27" s="518">
        <v>173.0000058</v>
      </c>
      <c r="K27" s="518">
        <v>775.00000300000011</v>
      </c>
      <c r="L27" s="518">
        <v>2.1</v>
      </c>
      <c r="M27" s="518">
        <v>45103404</v>
      </c>
      <c r="N27" s="518">
        <v>3460275</v>
      </c>
      <c r="O27" s="518">
        <v>6013786</v>
      </c>
      <c r="P27" s="518">
        <v>0</v>
      </c>
      <c r="Q27" s="518">
        <v>54577465</v>
      </c>
    </row>
    <row r="28" spans="1:17" ht="15.75">
      <c r="A28" s="22">
        <v>25</v>
      </c>
      <c r="B28" s="945" t="s">
        <v>1335</v>
      </c>
      <c r="C28" s="946">
        <v>45197</v>
      </c>
      <c r="D28" s="947" t="s">
        <v>1312</v>
      </c>
      <c r="E28" s="518">
        <v>5518800</v>
      </c>
      <c r="F28" s="518">
        <v>10</v>
      </c>
      <c r="G28" s="518">
        <v>82</v>
      </c>
      <c r="H28" s="518">
        <v>92</v>
      </c>
      <c r="I28" s="518">
        <v>50.772959999999998</v>
      </c>
      <c r="J28" s="518">
        <v>0</v>
      </c>
      <c r="K28" s="518">
        <v>50.772959999999998</v>
      </c>
      <c r="L28" s="518">
        <v>122.7</v>
      </c>
      <c r="M28" s="518">
        <v>2620800</v>
      </c>
      <c r="N28" s="518">
        <v>787200</v>
      </c>
      <c r="O28" s="518">
        <v>1834800</v>
      </c>
      <c r="P28" s="518">
        <v>276000</v>
      </c>
      <c r="Q28" s="518">
        <v>4966800</v>
      </c>
    </row>
    <row r="29" spans="1:17" ht="15.75">
      <c r="A29" s="22">
        <v>26</v>
      </c>
      <c r="B29" s="945" t="s">
        <v>1336</v>
      </c>
      <c r="C29" s="946">
        <v>45197</v>
      </c>
      <c r="D29" s="947" t="s">
        <v>1312</v>
      </c>
      <c r="E29" s="518">
        <v>7040000</v>
      </c>
      <c r="F29" s="518">
        <v>10</v>
      </c>
      <c r="G29" s="518">
        <v>65</v>
      </c>
      <c r="H29" s="518">
        <v>75</v>
      </c>
      <c r="I29" s="518">
        <v>44.924999999999997</v>
      </c>
      <c r="J29" s="518">
        <v>7.875</v>
      </c>
      <c r="K29" s="518">
        <v>52.8</v>
      </c>
      <c r="L29" s="518">
        <v>172.27</v>
      </c>
      <c r="M29" s="518">
        <v>3307200</v>
      </c>
      <c r="N29" s="518">
        <v>995200</v>
      </c>
      <c r="O29" s="518">
        <v>2316800</v>
      </c>
      <c r="P29" s="518">
        <v>420800</v>
      </c>
      <c r="Q29" s="518">
        <v>6198400</v>
      </c>
    </row>
    <row r="30" spans="1:17" ht="15.75">
      <c r="A30" s="22">
        <v>27</v>
      </c>
      <c r="B30" s="945" t="s">
        <v>1337</v>
      </c>
      <c r="C30" s="946">
        <v>45197</v>
      </c>
      <c r="D30" s="947" t="s">
        <v>1312</v>
      </c>
      <c r="E30" s="518">
        <v>5202000</v>
      </c>
      <c r="F30" s="518">
        <v>10</v>
      </c>
      <c r="G30" s="518">
        <v>26</v>
      </c>
      <c r="H30" s="518">
        <v>36</v>
      </c>
      <c r="I30" s="518">
        <v>9.3635999999999999</v>
      </c>
      <c r="J30" s="518">
        <v>9.3635999999999999</v>
      </c>
      <c r="K30" s="518">
        <v>18.7272</v>
      </c>
      <c r="L30" s="518">
        <v>35.54</v>
      </c>
      <c r="M30" s="518">
        <v>0</v>
      </c>
      <c r="N30" s="518">
        <v>1989000</v>
      </c>
      <c r="O30" s="518">
        <v>2925000</v>
      </c>
      <c r="P30" s="518">
        <v>288000</v>
      </c>
      <c r="Q30" s="518">
        <v>4626000</v>
      </c>
    </row>
    <row r="31" spans="1:17" ht="15.75">
      <c r="A31" s="22">
        <v>28</v>
      </c>
      <c r="B31" s="945" t="s">
        <v>1338</v>
      </c>
      <c r="C31" s="946">
        <v>45198</v>
      </c>
      <c r="D31" s="947" t="s">
        <v>1312</v>
      </c>
      <c r="E31" s="518">
        <v>1102000</v>
      </c>
      <c r="F31" s="518">
        <v>10</v>
      </c>
      <c r="G31" s="518">
        <v>130</v>
      </c>
      <c r="H31" s="518">
        <v>140</v>
      </c>
      <c r="I31" s="518">
        <v>9.8000000000000007</v>
      </c>
      <c r="J31" s="518">
        <v>5.6280000000000001</v>
      </c>
      <c r="K31" s="518">
        <v>15.428000000000001</v>
      </c>
      <c r="L31" s="518">
        <v>14.13</v>
      </c>
      <c r="M31" s="518">
        <v>0</v>
      </c>
      <c r="N31" s="518">
        <v>385000</v>
      </c>
      <c r="O31" s="518">
        <v>661000</v>
      </c>
      <c r="P31" s="518">
        <v>56000</v>
      </c>
      <c r="Q31" s="518">
        <v>990000</v>
      </c>
    </row>
    <row r="32" spans="1:17" ht="15.75">
      <c r="A32" s="22">
        <v>29</v>
      </c>
      <c r="B32" s="945" t="s">
        <v>1339</v>
      </c>
      <c r="C32" s="946">
        <v>45198</v>
      </c>
      <c r="D32" s="947" t="s">
        <v>144</v>
      </c>
      <c r="E32" s="518">
        <v>230000000</v>
      </c>
      <c r="F32" s="518">
        <v>10</v>
      </c>
      <c r="G32" s="518">
        <v>0</v>
      </c>
      <c r="H32" s="518">
        <v>10</v>
      </c>
      <c r="I32" s="518">
        <v>230</v>
      </c>
      <c r="J32" s="518">
        <v>0</v>
      </c>
      <c r="K32" s="518">
        <v>230</v>
      </c>
      <c r="L32" s="518" t="s">
        <v>328</v>
      </c>
      <c r="M32" s="518">
        <v>0</v>
      </c>
      <c r="N32" s="518">
        <v>0</v>
      </c>
      <c r="O32" s="518">
        <v>0</v>
      </c>
      <c r="P32" s="518">
        <v>0</v>
      </c>
      <c r="Q32" s="518">
        <v>0</v>
      </c>
    </row>
    <row r="33" spans="1:17" ht="15.75">
      <c r="A33" s="22">
        <v>30</v>
      </c>
      <c r="B33" s="945" t="s">
        <v>1340</v>
      </c>
      <c r="C33" s="946">
        <v>45176</v>
      </c>
      <c r="D33" s="947" t="s">
        <v>144</v>
      </c>
      <c r="E33" s="518">
        <v>57462120</v>
      </c>
      <c r="F33" s="518">
        <v>1</v>
      </c>
      <c r="G33" s="518">
        <v>1</v>
      </c>
      <c r="H33" s="518">
        <v>2</v>
      </c>
      <c r="I33" s="518">
        <v>11.492424</v>
      </c>
      <c r="J33" s="518">
        <v>0</v>
      </c>
      <c r="K33" s="518">
        <v>11.492424</v>
      </c>
      <c r="L33" s="518" t="s">
        <v>328</v>
      </c>
      <c r="M33" s="518">
        <v>0</v>
      </c>
      <c r="N33" s="518">
        <v>0</v>
      </c>
      <c r="O33" s="518">
        <v>0</v>
      </c>
      <c r="P33" s="518">
        <v>0</v>
      </c>
      <c r="Q33" s="518">
        <v>0</v>
      </c>
    </row>
    <row r="34" spans="1:17" ht="15.75">
      <c r="A34" s="22">
        <v>31</v>
      </c>
      <c r="B34" s="945" t="s">
        <v>1341</v>
      </c>
      <c r="C34" s="946">
        <v>45191</v>
      </c>
      <c r="D34" s="947" t="s">
        <v>144</v>
      </c>
      <c r="E34" s="518">
        <v>6432000</v>
      </c>
      <c r="F34" s="518">
        <v>10</v>
      </c>
      <c r="G34" s="518">
        <v>10</v>
      </c>
      <c r="H34" s="518">
        <v>18</v>
      </c>
      <c r="I34" s="518">
        <v>11.5776</v>
      </c>
      <c r="J34" s="518">
        <v>0</v>
      </c>
      <c r="K34" s="518">
        <v>11.5776</v>
      </c>
      <c r="L34" s="518" t="s">
        <v>328</v>
      </c>
      <c r="M34" s="518">
        <v>0</v>
      </c>
      <c r="N34" s="518">
        <v>0</v>
      </c>
      <c r="O34" s="518">
        <v>0</v>
      </c>
      <c r="P34" s="518">
        <v>0</v>
      </c>
      <c r="Q34" s="518">
        <v>0</v>
      </c>
    </row>
    <row r="35" spans="1:17" ht="15.75">
      <c r="A35" s="22">
        <v>32</v>
      </c>
      <c r="B35" s="945" t="s">
        <v>1342</v>
      </c>
      <c r="C35" s="946">
        <v>45184</v>
      </c>
      <c r="D35" s="947" t="s">
        <v>1343</v>
      </c>
      <c r="E35" s="518">
        <v>720000</v>
      </c>
      <c r="F35" s="518">
        <v>10</v>
      </c>
      <c r="G35" s="518">
        <v>70</v>
      </c>
      <c r="H35" s="518">
        <v>80</v>
      </c>
      <c r="I35" s="518">
        <v>5.76</v>
      </c>
      <c r="J35" s="518">
        <v>0</v>
      </c>
      <c r="K35" s="518">
        <v>5.76</v>
      </c>
      <c r="L35" s="518" t="s">
        <v>1347</v>
      </c>
      <c r="M35" s="518">
        <v>0</v>
      </c>
      <c r="N35" s="518">
        <v>195200</v>
      </c>
      <c r="O35" s="518">
        <v>484800</v>
      </c>
      <c r="P35" s="518">
        <v>40000</v>
      </c>
      <c r="Q35" s="518">
        <v>640000</v>
      </c>
    </row>
    <row r="36" spans="1:17" ht="15.75">
      <c r="A36" s="22">
        <v>33</v>
      </c>
      <c r="B36" s="945" t="s">
        <v>1344</v>
      </c>
      <c r="C36" s="946">
        <v>45190</v>
      </c>
      <c r="D36" s="947" t="s">
        <v>1343</v>
      </c>
      <c r="E36" s="518">
        <v>3048000</v>
      </c>
      <c r="F36" s="518">
        <v>10</v>
      </c>
      <c r="G36" s="518">
        <v>92</v>
      </c>
      <c r="H36" s="518">
        <v>102</v>
      </c>
      <c r="I36" s="518">
        <v>31.089600000000001</v>
      </c>
      <c r="J36" s="518">
        <v>0</v>
      </c>
      <c r="K36" s="518">
        <v>31.089600000000001</v>
      </c>
      <c r="L36" s="518" t="s">
        <v>1348</v>
      </c>
      <c r="M36" s="518">
        <v>0</v>
      </c>
      <c r="N36" s="518">
        <v>1196400</v>
      </c>
      <c r="O36" s="518">
        <v>1695600</v>
      </c>
      <c r="P36" s="518">
        <v>156000</v>
      </c>
      <c r="Q36" s="518">
        <v>2736000</v>
      </c>
    </row>
    <row r="37" spans="1:17" ht="15.75">
      <c r="A37" s="22">
        <v>34</v>
      </c>
      <c r="B37" s="945" t="s">
        <v>1345</v>
      </c>
      <c r="C37" s="946">
        <v>45196</v>
      </c>
      <c r="D37" s="947" t="s">
        <v>1343</v>
      </c>
      <c r="E37" s="518">
        <v>1944000</v>
      </c>
      <c r="F37" s="518">
        <v>10</v>
      </c>
      <c r="G37" s="518">
        <v>76</v>
      </c>
      <c r="H37" s="518">
        <v>86</v>
      </c>
      <c r="I37" s="518">
        <v>16.718399999999999</v>
      </c>
      <c r="J37" s="518">
        <v>0</v>
      </c>
      <c r="K37" s="518">
        <v>16.718399999999999</v>
      </c>
      <c r="L37" s="518" t="s">
        <v>1349</v>
      </c>
      <c r="M37" s="518">
        <v>0</v>
      </c>
      <c r="N37" s="518">
        <v>724800</v>
      </c>
      <c r="O37" s="518">
        <v>1121600</v>
      </c>
      <c r="P37" s="518">
        <v>97600</v>
      </c>
      <c r="Q37" s="518">
        <v>1748800</v>
      </c>
    </row>
    <row r="38" spans="1:17" ht="15.75">
      <c r="A38" s="22">
        <v>35</v>
      </c>
      <c r="B38" s="945" t="s">
        <v>1346</v>
      </c>
      <c r="C38" s="946">
        <v>45182</v>
      </c>
      <c r="D38" s="947" t="s">
        <v>144</v>
      </c>
      <c r="E38" s="518">
        <v>1279440</v>
      </c>
      <c r="F38" s="518">
        <v>10</v>
      </c>
      <c r="G38" s="518">
        <v>200</v>
      </c>
      <c r="H38" s="518">
        <v>210</v>
      </c>
      <c r="I38" s="518">
        <v>26.86824</v>
      </c>
      <c r="J38" s="518">
        <v>0</v>
      </c>
      <c r="K38" s="518">
        <v>26.86824</v>
      </c>
      <c r="L38" s="518">
        <v>1.2863999999999998</v>
      </c>
      <c r="M38" s="518">
        <v>0</v>
      </c>
      <c r="N38" s="518">
        <v>0</v>
      </c>
      <c r="O38" s="518">
        <v>0</v>
      </c>
      <c r="P38" s="518">
        <v>0</v>
      </c>
      <c r="Q38" s="518">
        <v>0</v>
      </c>
    </row>
    <row r="39" spans="1:17" ht="15.75">
      <c r="A39" s="944"/>
      <c r="B39" s="32"/>
      <c r="C39" s="33"/>
      <c r="D39" s="26"/>
      <c r="E39" s="26"/>
      <c r="F39" s="26"/>
      <c r="G39" s="27"/>
      <c r="H39" s="26"/>
      <c r="I39" s="28"/>
      <c r="J39" s="29"/>
      <c r="K39" s="28"/>
      <c r="L39" s="26"/>
      <c r="M39" s="26"/>
      <c r="N39" s="26"/>
      <c r="O39" s="26"/>
      <c r="P39" s="27"/>
      <c r="Q39" s="30"/>
    </row>
    <row r="40" spans="1:17" ht="15.75">
      <c r="A40" s="31"/>
      <c r="B40" s="34"/>
      <c r="C40" s="35"/>
      <c r="D40" s="36"/>
      <c r="E40" s="27"/>
      <c r="F40" s="27"/>
      <c r="G40" s="27"/>
      <c r="H40" s="26"/>
      <c r="I40" s="37"/>
      <c r="J40" s="38"/>
      <c r="K40" s="37"/>
      <c r="L40" s="27"/>
      <c r="M40" s="27"/>
      <c r="N40" s="27"/>
      <c r="O40" s="27"/>
      <c r="P40" s="27"/>
      <c r="Q40" s="30"/>
    </row>
    <row r="41" spans="1:17" ht="15.75">
      <c r="A41" s="24" t="s">
        <v>145</v>
      </c>
      <c r="B41" s="40"/>
      <c r="C41" s="33"/>
      <c r="D41" s="26"/>
      <c r="E41" s="26"/>
      <c r="F41" s="26"/>
      <c r="G41" s="27"/>
      <c r="H41" s="26"/>
      <c r="I41" s="28"/>
      <c r="J41" s="29"/>
      <c r="K41" s="28"/>
      <c r="L41" s="26"/>
      <c r="M41" s="26"/>
      <c r="N41" s="26"/>
      <c r="O41" s="26"/>
      <c r="P41" s="27"/>
      <c r="Q41" s="30"/>
    </row>
    <row r="42" spans="1:17" ht="15.75">
      <c r="A42" s="25" t="s">
        <v>146</v>
      </c>
      <c r="B42" s="34"/>
      <c r="C42" s="35"/>
      <c r="D42" s="27"/>
      <c r="E42" s="27"/>
      <c r="F42" s="27"/>
      <c r="G42" s="27"/>
      <c r="H42" s="26"/>
      <c r="I42" s="37"/>
      <c r="J42" s="38"/>
      <c r="K42" s="37"/>
      <c r="L42" s="27"/>
      <c r="M42" s="27"/>
      <c r="N42" s="27"/>
      <c r="O42" s="27"/>
      <c r="P42" s="27"/>
      <c r="Q42" s="30"/>
    </row>
    <row r="43" spans="1:17" ht="15.75">
      <c r="A43" s="31"/>
      <c r="B43" s="32"/>
      <c r="C43" s="33"/>
      <c r="D43" s="26"/>
      <c r="E43" s="26"/>
      <c r="F43" s="26"/>
      <c r="G43" s="27"/>
      <c r="H43" s="26"/>
      <c r="I43" s="28"/>
      <c r="J43" s="29"/>
      <c r="K43" s="28"/>
      <c r="L43" s="26"/>
      <c r="M43" s="26"/>
      <c r="N43" s="26"/>
      <c r="O43" s="26"/>
      <c r="P43" s="27"/>
      <c r="Q43" s="30"/>
    </row>
    <row r="44" spans="1:17" ht="15.75">
      <c r="A44" s="39"/>
      <c r="B44" s="32"/>
      <c r="C44" s="35"/>
      <c r="D44" s="27"/>
      <c r="E44" s="27"/>
      <c r="F44" s="27"/>
      <c r="G44" s="27"/>
      <c r="H44" s="27"/>
      <c r="I44" s="28"/>
      <c r="J44" s="29"/>
      <c r="K44" s="28"/>
      <c r="L44" s="27"/>
      <c r="M44" s="27"/>
      <c r="N44" s="27"/>
      <c r="O44" s="27"/>
      <c r="P44" s="30"/>
      <c r="Q44" s="30"/>
    </row>
    <row r="50" spans="3:4" ht="15.75">
      <c r="C50" s="41"/>
      <c r="D50" s="42"/>
    </row>
    <row r="51" spans="3:4" ht="15.75">
      <c r="C51" s="43"/>
      <c r="D51" s="44"/>
    </row>
    <row r="52" spans="3:4" ht="15.75">
      <c r="C52" s="45"/>
      <c r="D52" s="44"/>
    </row>
    <row r="53" spans="3:4" ht="15.75">
      <c r="C53" s="41"/>
      <c r="D53" s="46"/>
    </row>
    <row r="54" spans="3:4" ht="15.75">
      <c r="C54" s="47"/>
      <c r="D54" s="46"/>
    </row>
    <row r="55" spans="3:4" ht="15.75">
      <c r="C55" s="45"/>
      <c r="D55" s="44"/>
    </row>
    <row r="56" spans="3:4" ht="15.75">
      <c r="C56" s="41"/>
      <c r="D56" s="46"/>
    </row>
    <row r="57" spans="3:4" ht="15.75">
      <c r="C57" s="41"/>
      <c r="D57" s="46"/>
    </row>
    <row r="58" spans="3:4" ht="15.75">
      <c r="C58" s="41"/>
      <c r="D58" s="42"/>
    </row>
    <row r="59" spans="3:4" ht="15.75">
      <c r="C59" s="45"/>
      <c r="D59" s="44"/>
    </row>
    <row r="60" spans="3:4" ht="15.75">
      <c r="C60" s="45"/>
      <c r="D60" s="44"/>
    </row>
    <row r="61" spans="3:4" ht="15.75">
      <c r="C61" s="41"/>
      <c r="D61" s="46"/>
    </row>
    <row r="62" spans="3:4" ht="15.75">
      <c r="C62" s="45"/>
      <c r="D62" s="44"/>
    </row>
    <row r="63" spans="3:4" ht="15.75">
      <c r="C63" s="45"/>
      <c r="D63" s="44"/>
    </row>
    <row r="64" spans="3:4" ht="15.75">
      <c r="C64" s="41"/>
      <c r="D64" s="42"/>
    </row>
    <row r="65" spans="3:4" ht="15.75">
      <c r="C65" s="41"/>
      <c r="D65" s="42"/>
    </row>
    <row r="66" spans="3:4" ht="15.75">
      <c r="C66" s="41"/>
      <c r="D66" s="42"/>
    </row>
    <row r="67" spans="3:4" ht="15.75">
      <c r="C67" s="41"/>
      <c r="D67" s="42"/>
    </row>
    <row r="68" spans="3:4" ht="15.75">
      <c r="C68" s="47"/>
      <c r="D68" s="44"/>
    </row>
    <row r="69" spans="3:4" ht="15.75">
      <c r="C69" s="45"/>
      <c r="D69" s="44"/>
    </row>
    <row r="70" spans="3:4" ht="15.75">
      <c r="C70" s="41"/>
      <c r="D70" s="46"/>
    </row>
    <row r="71" spans="3:4" ht="15.75">
      <c r="C71" s="41"/>
      <c r="D71" s="46"/>
    </row>
    <row r="72" spans="3:4" ht="15.75">
      <c r="C72" s="41"/>
      <c r="D72" s="46"/>
    </row>
    <row r="73" spans="3:4" ht="15.75">
      <c r="C73" s="41"/>
      <c r="D73" s="42"/>
    </row>
    <row r="74" spans="3:4" ht="15.75">
      <c r="C74" s="45"/>
      <c r="D74" s="44"/>
    </row>
    <row r="75" spans="3:4" ht="15.75">
      <c r="C75" s="41"/>
      <c r="D75" s="46"/>
    </row>
    <row r="76" spans="3:4" ht="15.75">
      <c r="C76" s="47"/>
      <c r="D76" s="44"/>
    </row>
    <row r="77" spans="3:4" ht="15.75">
      <c r="C77" s="47"/>
      <c r="D77" s="44"/>
    </row>
    <row r="78" spans="3:4" ht="15.75">
      <c r="C78" s="47"/>
      <c r="D78" s="44"/>
    </row>
    <row r="79" spans="3:4" ht="15.75">
      <c r="C79" s="45"/>
      <c r="D79" s="44"/>
    </row>
    <row r="80" spans="3:4" ht="15.75">
      <c r="C80" s="41"/>
      <c r="D80" s="42"/>
    </row>
    <row r="81" spans="3:4" ht="15.75">
      <c r="C81" s="45"/>
      <c r="D81" s="44"/>
    </row>
    <row r="82" spans="3:4" ht="15.75">
      <c r="C82" s="41"/>
      <c r="D82" s="46"/>
    </row>
    <row r="83" spans="3:4" ht="15.75">
      <c r="C83" s="47"/>
      <c r="D83" s="44"/>
    </row>
    <row r="84" spans="3:4" ht="15.75">
      <c r="C84" s="41"/>
      <c r="D84" s="46"/>
    </row>
    <row r="85" spans="3:4" ht="15.75">
      <c r="C85" s="45"/>
      <c r="D85" s="44"/>
    </row>
    <row r="86" spans="3:4" ht="15.75">
      <c r="C86" s="45"/>
      <c r="D86" s="46"/>
    </row>
  </sheetData>
  <mergeCells count="13">
    <mergeCell ref="A1:Q1"/>
    <mergeCell ref="Q2:Q3"/>
    <mergeCell ref="A2:A3"/>
    <mergeCell ref="B2:B3"/>
    <mergeCell ref="C2:C3"/>
    <mergeCell ref="D2:D3"/>
    <mergeCell ref="E2:E3"/>
    <mergeCell ref="F2:F3"/>
    <mergeCell ref="G2:G3"/>
    <mergeCell ref="H2:H3"/>
    <mergeCell ref="I2:K2"/>
    <mergeCell ref="L2:L3"/>
    <mergeCell ref="M2:P2"/>
  </mergeCells>
  <conditionalFormatting sqref="C58:C63 C65:C73">
    <cfRule type="duplicateValues" dxfId="2" priority="3"/>
  </conditionalFormatting>
  <conditionalFormatting sqref="C50:C57">
    <cfRule type="duplicateValues" dxfId="1" priority="2"/>
  </conditionalFormatting>
  <conditionalFormatting sqref="C64">
    <cfRule type="duplicateValues" dxfId="0" priority="1"/>
  </conditionalFormatting>
  <printOptions horizontalCentered="1"/>
  <pageMargins left="0.7" right="0.7" top="0.75" bottom="0.75" header="0.3" footer="0.3"/>
  <pageSetup paperSize="9" scale="64" fitToHeight="0"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
  <sheetViews>
    <sheetView zoomScaleNormal="100" workbookViewId="0">
      <selection sqref="A1:XFD1048576"/>
    </sheetView>
  </sheetViews>
  <sheetFormatPr defaultColWidth="9.140625" defaultRowHeight="15"/>
  <cols>
    <col min="1" max="8" width="14.5703125" style="221" bestFit="1" customWidth="1"/>
    <col min="9" max="9" width="10.85546875" style="221" customWidth="1"/>
    <col min="10" max="16384" width="9.140625" style="221"/>
  </cols>
  <sheetData>
    <row r="1" spans="1:10" ht="15.75" customHeight="1">
      <c r="A1" s="1348" t="s">
        <v>565</v>
      </c>
      <c r="B1" s="1348"/>
      <c r="C1" s="1348"/>
      <c r="D1" s="1349"/>
      <c r="E1" s="1349"/>
      <c r="F1" s="1349"/>
      <c r="G1" s="1349"/>
      <c r="H1" s="1349"/>
    </row>
    <row r="2" spans="1:10" s="222" customFormat="1" ht="38.25" customHeight="1">
      <c r="A2" s="770" t="s">
        <v>159</v>
      </c>
      <c r="B2" s="689" t="s">
        <v>566</v>
      </c>
      <c r="C2" s="689" t="s">
        <v>567</v>
      </c>
      <c r="D2" s="689" t="s">
        <v>568</v>
      </c>
      <c r="E2" s="689" t="s">
        <v>569</v>
      </c>
      <c r="F2" s="689" t="s">
        <v>570</v>
      </c>
      <c r="G2" s="689" t="s">
        <v>571</v>
      </c>
      <c r="H2" s="689" t="s">
        <v>572</v>
      </c>
    </row>
    <row r="3" spans="1:10" s="228" customFormat="1" ht="18" customHeight="1">
      <c r="A3" s="690" t="s">
        <v>78</v>
      </c>
      <c r="B3" s="771">
        <v>0.93316603200000003</v>
      </c>
      <c r="C3" s="771">
        <v>0.92887107000000002</v>
      </c>
      <c r="D3" s="771">
        <v>0.92504527400000003</v>
      </c>
      <c r="E3" s="772">
        <v>0.92725419015187804</v>
      </c>
      <c r="F3" s="772">
        <v>1.0958602482833399</v>
      </c>
      <c r="G3" s="772">
        <v>0.92425757931098296</v>
      </c>
      <c r="H3" s="772">
        <v>0.9471796884265743</v>
      </c>
    </row>
    <row r="4" spans="1:10" s="228" customFormat="1" ht="18" customHeight="1">
      <c r="A4" s="707" t="s">
        <v>79</v>
      </c>
      <c r="B4" s="773">
        <v>0.5198304825085116</v>
      </c>
      <c r="C4" s="773">
        <v>0.4946088162718954</v>
      </c>
      <c r="D4" s="773">
        <v>0.48142015657083759</v>
      </c>
      <c r="E4" s="774">
        <v>0.50828670241952001</v>
      </c>
      <c r="F4" s="774">
        <v>0.61612845028198104</v>
      </c>
      <c r="G4" s="774">
        <v>0.482267013747052</v>
      </c>
      <c r="H4" s="774">
        <v>5.0658081864948289E-3</v>
      </c>
      <c r="I4" s="222"/>
      <c r="J4" s="222"/>
    </row>
    <row r="5" spans="1:10" s="222" customFormat="1" ht="18" customHeight="1">
      <c r="A5" s="699" t="s">
        <v>168</v>
      </c>
      <c r="B5" s="775">
        <v>0.44242073686099503</v>
      </c>
      <c r="C5" s="775">
        <v>0.37849718115260189</v>
      </c>
      <c r="D5" s="775">
        <v>0.35120717146305841</v>
      </c>
      <c r="E5" s="775">
        <v>0.40158120950384502</v>
      </c>
      <c r="F5" s="775">
        <v>0.42613759142554503</v>
      </c>
      <c r="G5" s="775">
        <v>0.33886172197309</v>
      </c>
      <c r="H5" s="775">
        <v>0.4</v>
      </c>
    </row>
    <row r="6" spans="1:10" s="222" customFormat="1" ht="18" customHeight="1">
      <c r="A6" s="699" t="s">
        <v>169</v>
      </c>
      <c r="B6" s="775">
        <v>0.56959181987574681</v>
      </c>
      <c r="C6" s="775">
        <v>0.52956427493725511</v>
      </c>
      <c r="D6" s="775">
        <v>0.46969777927326345</v>
      </c>
      <c r="E6" s="775">
        <v>0.53997679550456101</v>
      </c>
      <c r="F6" s="775">
        <v>0.481005955070956</v>
      </c>
      <c r="G6" s="775">
        <v>0.46009818723635398</v>
      </c>
      <c r="H6" s="775">
        <v>0.5</v>
      </c>
    </row>
    <row r="7" spans="1:10" s="222" customFormat="1" ht="18" customHeight="1">
      <c r="A7" s="699" t="s">
        <v>273</v>
      </c>
      <c r="B7" s="775">
        <v>0.50051063928681205</v>
      </c>
      <c r="C7" s="775">
        <v>0.49988977209101515</v>
      </c>
      <c r="D7" s="775">
        <v>0.49475075147984471</v>
      </c>
      <c r="E7" s="775">
        <v>0.48309558762119698</v>
      </c>
      <c r="F7" s="775">
        <v>0.60387681356350897</v>
      </c>
      <c r="G7" s="775">
        <v>0.48085453929578598</v>
      </c>
      <c r="H7" s="775">
        <v>5.0000000000000001E-3</v>
      </c>
    </row>
    <row r="8" spans="1:10" s="222" customFormat="1" ht="18" customHeight="1">
      <c r="A8" s="699" t="s">
        <v>274</v>
      </c>
      <c r="B8" s="775">
        <v>0.57536036686650505</v>
      </c>
      <c r="C8" s="775">
        <v>0.49073463513033438</v>
      </c>
      <c r="D8" s="775">
        <v>0.45467526814009185</v>
      </c>
      <c r="E8" s="775">
        <v>0.52732158165042298</v>
      </c>
      <c r="F8" s="775">
        <v>0.52032002723179704</v>
      </c>
      <c r="G8" s="775">
        <v>0.44843640406612301</v>
      </c>
      <c r="H8" s="775">
        <v>5.56933205900444E-3</v>
      </c>
    </row>
    <row r="9" spans="1:10" s="222" customFormat="1" ht="19.5" customHeight="1">
      <c r="A9" s="699" t="s">
        <v>1286</v>
      </c>
      <c r="B9" s="775">
        <v>0.44107542530380317</v>
      </c>
      <c r="C9" s="775">
        <v>0.44477022617878736</v>
      </c>
      <c r="D9" s="775">
        <v>0.43809389258722164</v>
      </c>
      <c r="E9" s="775">
        <v>0.43249410877484801</v>
      </c>
      <c r="F9" s="775">
        <v>0.61825855405206598</v>
      </c>
      <c r="G9" s="775">
        <v>0.43259766069834599</v>
      </c>
      <c r="H9" s="775">
        <v>4.3644930644002053E-3</v>
      </c>
    </row>
    <row r="10" spans="1:10" s="222" customFormat="1" ht="18" customHeight="1">
      <c r="A10" s="699" t="s">
        <v>1309</v>
      </c>
      <c r="B10" s="775">
        <v>0.56105925876939877</v>
      </c>
      <c r="C10" s="775">
        <v>0.58273189254365643</v>
      </c>
      <c r="D10" s="775">
        <v>0.6306405251001771</v>
      </c>
      <c r="E10" s="775">
        <v>0.56133477041715496</v>
      </c>
      <c r="F10" s="775">
        <v>0.85897545080641902</v>
      </c>
      <c r="G10" s="775">
        <v>0.62214977914564396</v>
      </c>
      <c r="H10" s="775">
        <v>5.1674040289995723E-3</v>
      </c>
    </row>
    <row r="11" spans="1:10" s="222" customFormat="1" ht="18" customHeight="1">
      <c r="A11" s="307"/>
      <c r="B11" s="350"/>
      <c r="C11" s="350"/>
      <c r="D11" s="350"/>
      <c r="E11" s="350"/>
      <c r="F11" s="350"/>
      <c r="G11" s="350"/>
      <c r="H11" s="350"/>
    </row>
    <row r="12" spans="1:10" s="222" customFormat="1" ht="27.6" customHeight="1">
      <c r="A12" s="1350" t="s">
        <v>573</v>
      </c>
      <c r="B12" s="1350"/>
      <c r="C12" s="1350"/>
      <c r="D12" s="1350"/>
      <c r="E12" s="1350"/>
      <c r="F12" s="1350"/>
      <c r="G12" s="1350"/>
    </row>
    <row r="13" spans="1:10" s="222" customFormat="1">
      <c r="A13" s="1275" t="s">
        <v>1306</v>
      </c>
      <c r="B13" s="1275"/>
      <c r="C13" s="1275"/>
      <c r="D13" s="1275"/>
      <c r="E13" s="1275"/>
      <c r="F13" s="1275"/>
      <c r="G13" s="1275"/>
    </row>
    <row r="14" spans="1:10" s="222" customFormat="1">
      <c r="A14" s="1275" t="s">
        <v>574</v>
      </c>
      <c r="B14" s="1275"/>
      <c r="C14" s="1275"/>
      <c r="D14" s="1275"/>
      <c r="E14" s="1275"/>
      <c r="F14" s="1275"/>
      <c r="G14" s="1275"/>
    </row>
    <row r="15" spans="1:10" s="222" customFormat="1"/>
  </sheetData>
  <mergeCells count="4">
    <mergeCell ref="A13:G13"/>
    <mergeCell ref="A1:H1"/>
    <mergeCell ref="A12:G12"/>
    <mergeCell ref="A14:G14"/>
  </mergeCells>
  <printOptions horizontalCentered="1"/>
  <pageMargins left="0.78431372549019618" right="0.78431372549019618" top="0.98039215686274517" bottom="0.98039215686274517" header="0.50980392156862753" footer="0.50980392156862753"/>
  <pageSetup paperSize="9" scale="94" orientation="landscape" useFirstPageNumber="1"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6"/>
  <sheetViews>
    <sheetView zoomScaleNormal="100" workbookViewId="0">
      <selection sqref="A1:XFD1048576"/>
    </sheetView>
  </sheetViews>
  <sheetFormatPr defaultColWidth="9.140625" defaultRowHeight="15"/>
  <cols>
    <col min="1" max="10" width="14.5703125" style="221" bestFit="1" customWidth="1"/>
    <col min="11" max="11" width="14.42578125" style="221" bestFit="1" customWidth="1"/>
    <col min="12" max="12" width="15" style="221" bestFit="1" customWidth="1"/>
    <col min="13" max="16" width="14.5703125" style="221" bestFit="1" customWidth="1"/>
    <col min="17" max="17" width="4.5703125" style="221" bestFit="1" customWidth="1"/>
    <col min="18" max="16384" width="9.140625" style="221"/>
  </cols>
  <sheetData>
    <row r="1" spans="1:16" ht="14.25" customHeight="1">
      <c r="A1" s="1291" t="s">
        <v>575</v>
      </c>
      <c r="B1" s="1291"/>
      <c r="C1" s="1291"/>
      <c r="D1" s="1291"/>
      <c r="E1" s="1291"/>
      <c r="F1" s="1291"/>
      <c r="G1" s="1291"/>
      <c r="H1" s="1291"/>
      <c r="I1" s="1291"/>
      <c r="J1" s="1291"/>
      <c r="K1" s="1291"/>
    </row>
    <row r="2" spans="1:16" s="222" customFormat="1" ht="18.75" customHeight="1">
      <c r="A2" s="770" t="s">
        <v>206</v>
      </c>
      <c r="B2" s="1284" t="s">
        <v>85</v>
      </c>
      <c r="C2" s="1286"/>
      <c r="D2" s="1286"/>
      <c r="E2" s="1286"/>
      <c r="F2" s="1285"/>
      <c r="G2" s="1321" t="s">
        <v>86</v>
      </c>
      <c r="H2" s="1322"/>
      <c r="I2" s="1322"/>
      <c r="J2" s="1322"/>
      <c r="K2" s="1323"/>
      <c r="L2" s="1321" t="s">
        <v>87</v>
      </c>
      <c r="M2" s="1322"/>
      <c r="N2" s="1322"/>
      <c r="O2" s="1322"/>
      <c r="P2" s="1323"/>
    </row>
    <row r="3" spans="1:16" s="222" customFormat="1" ht="18" customHeight="1">
      <c r="A3" s="770" t="s">
        <v>576</v>
      </c>
      <c r="B3" s="686" t="s">
        <v>577</v>
      </c>
      <c r="C3" s="686" t="s">
        <v>578</v>
      </c>
      <c r="D3" s="686" t="s">
        <v>579</v>
      </c>
      <c r="E3" s="686" t="s">
        <v>580</v>
      </c>
      <c r="F3" s="686" t="s">
        <v>581</v>
      </c>
      <c r="G3" s="686" t="s">
        <v>577</v>
      </c>
      <c r="H3" s="686" t="s">
        <v>578</v>
      </c>
      <c r="I3" s="686" t="s">
        <v>579</v>
      </c>
      <c r="J3" s="686" t="s">
        <v>580</v>
      </c>
      <c r="K3" s="686" t="s">
        <v>581</v>
      </c>
      <c r="L3" s="686" t="s">
        <v>577</v>
      </c>
      <c r="M3" s="686" t="s">
        <v>578</v>
      </c>
      <c r="N3" s="686" t="s">
        <v>579</v>
      </c>
      <c r="O3" s="686" t="s">
        <v>580</v>
      </c>
      <c r="P3" s="686" t="s">
        <v>581</v>
      </c>
    </row>
    <row r="4" spans="1:16" s="222" customFormat="1" ht="18" customHeight="1">
      <c r="A4" s="1284" t="s">
        <v>582</v>
      </c>
      <c r="B4" s="1286"/>
      <c r="C4" s="1286"/>
      <c r="D4" s="1286"/>
      <c r="E4" s="1286"/>
      <c r="F4" s="1286"/>
      <c r="G4" s="1286"/>
      <c r="H4" s="1286"/>
      <c r="I4" s="1286"/>
      <c r="J4" s="1286"/>
      <c r="K4" s="1286"/>
      <c r="L4" s="1286"/>
      <c r="M4" s="1286"/>
      <c r="N4" s="1286"/>
      <c r="O4" s="1286"/>
      <c r="P4" s="1285"/>
    </row>
    <row r="5" spans="1:16" s="228" customFormat="1" ht="16.5" customHeight="1">
      <c r="A5" s="776" t="s">
        <v>78</v>
      </c>
      <c r="B5" s="717">
        <v>7.7347000000000001</v>
      </c>
      <c r="C5" s="717">
        <v>13.0945</v>
      </c>
      <c r="D5" s="717">
        <v>25.3949</v>
      </c>
      <c r="E5" s="717">
        <v>37.181800000000003</v>
      </c>
      <c r="F5" s="717">
        <v>50.907499999999999</v>
      </c>
      <c r="G5" s="717">
        <v>11.06</v>
      </c>
      <c r="H5" s="717">
        <v>18.059999999999999</v>
      </c>
      <c r="I5" s="717">
        <v>32.08</v>
      </c>
      <c r="J5" s="717">
        <v>45.92</v>
      </c>
      <c r="K5" s="717">
        <v>61.46</v>
      </c>
      <c r="L5" s="777">
        <v>100</v>
      </c>
      <c r="M5" s="777">
        <v>100</v>
      </c>
      <c r="N5" s="777">
        <v>100</v>
      </c>
      <c r="O5" s="777">
        <v>100</v>
      </c>
      <c r="P5" s="777">
        <v>100</v>
      </c>
    </row>
    <row r="6" spans="1:16" s="228" customFormat="1" ht="16.5" customHeight="1">
      <c r="A6" s="778" t="s">
        <v>79</v>
      </c>
      <c r="B6" s="717">
        <v>7.4089999999999998</v>
      </c>
      <c r="C6" s="717">
        <v>12.604900000000001</v>
      </c>
      <c r="D6" s="717">
        <v>23.819500000000001</v>
      </c>
      <c r="E6" s="717">
        <v>34.906100000000002</v>
      </c>
      <c r="F6" s="717">
        <v>47.442900000000002</v>
      </c>
      <c r="G6" s="717">
        <v>13</v>
      </c>
      <c r="H6" s="717">
        <v>19.440000000000001</v>
      </c>
      <c r="I6" s="717">
        <v>30.28</v>
      </c>
      <c r="J6" s="717">
        <v>41.17</v>
      </c>
      <c r="K6" s="717">
        <v>56.3</v>
      </c>
      <c r="L6" s="777">
        <v>100</v>
      </c>
      <c r="M6" s="777">
        <v>100</v>
      </c>
      <c r="N6" s="777">
        <v>100</v>
      </c>
      <c r="O6" s="777">
        <v>100</v>
      </c>
      <c r="P6" s="777">
        <v>100</v>
      </c>
    </row>
    <row r="7" spans="1:16" s="222" customFormat="1" ht="16.5" customHeight="1">
      <c r="A7" s="779" t="s">
        <v>168</v>
      </c>
      <c r="B7" s="780">
        <v>8.8771000000000004</v>
      </c>
      <c r="C7" s="780">
        <v>14.424799999999999</v>
      </c>
      <c r="D7" s="780">
        <v>25.0609</v>
      </c>
      <c r="E7" s="780">
        <v>36.199599999999997</v>
      </c>
      <c r="F7" s="780">
        <v>49.422199999999997</v>
      </c>
      <c r="G7" s="780">
        <v>19.05</v>
      </c>
      <c r="H7" s="780">
        <v>27.75</v>
      </c>
      <c r="I7" s="780">
        <v>39.67</v>
      </c>
      <c r="J7" s="780">
        <v>50.77</v>
      </c>
      <c r="K7" s="780">
        <v>64.52</v>
      </c>
      <c r="L7" s="781">
        <v>100</v>
      </c>
      <c r="M7" s="781">
        <v>100</v>
      </c>
      <c r="N7" s="781">
        <v>100</v>
      </c>
      <c r="O7" s="781">
        <v>100</v>
      </c>
      <c r="P7" s="781">
        <v>100</v>
      </c>
    </row>
    <row r="8" spans="1:16" s="222" customFormat="1" ht="16.5" customHeight="1">
      <c r="A8" s="779" t="s">
        <v>169</v>
      </c>
      <c r="B8" s="780">
        <v>10.116899999999999</v>
      </c>
      <c r="C8" s="780">
        <v>15.367000000000001</v>
      </c>
      <c r="D8" s="780">
        <v>25.8749</v>
      </c>
      <c r="E8" s="780">
        <v>36.536000000000001</v>
      </c>
      <c r="F8" s="780">
        <v>49.7196</v>
      </c>
      <c r="G8" s="780">
        <v>15.12</v>
      </c>
      <c r="H8" s="780">
        <v>23.18</v>
      </c>
      <c r="I8" s="780">
        <v>35.67</v>
      </c>
      <c r="J8" s="780">
        <v>47.06</v>
      </c>
      <c r="K8" s="780">
        <v>61.63</v>
      </c>
      <c r="L8" s="781">
        <v>100</v>
      </c>
      <c r="M8" s="781">
        <v>100</v>
      </c>
      <c r="N8" s="781">
        <v>100</v>
      </c>
      <c r="O8" s="781">
        <v>100</v>
      </c>
      <c r="P8" s="781">
        <v>100</v>
      </c>
    </row>
    <row r="9" spans="1:16" s="222" customFormat="1" ht="16.5" customHeight="1">
      <c r="A9" s="779" t="s">
        <v>273</v>
      </c>
      <c r="B9" s="780">
        <v>16.235299999999999</v>
      </c>
      <c r="C9" s="780">
        <v>22.506599999999999</v>
      </c>
      <c r="D9" s="780">
        <v>32.639899999999997</v>
      </c>
      <c r="E9" s="780">
        <v>42.189399999999999</v>
      </c>
      <c r="F9" s="780">
        <v>53.605499999999999</v>
      </c>
      <c r="G9" s="780">
        <v>12.65</v>
      </c>
      <c r="H9" s="780">
        <v>19.829999999999998</v>
      </c>
      <c r="I9" s="780">
        <v>32</v>
      </c>
      <c r="J9" s="780">
        <v>43.19</v>
      </c>
      <c r="K9" s="780">
        <v>57.59</v>
      </c>
      <c r="L9" s="781">
        <v>100</v>
      </c>
      <c r="M9" s="781">
        <v>100</v>
      </c>
      <c r="N9" s="781">
        <v>100</v>
      </c>
      <c r="O9" s="781">
        <v>100</v>
      </c>
      <c r="P9" s="781">
        <v>100</v>
      </c>
    </row>
    <row r="10" spans="1:16" s="222" customFormat="1" ht="16.5" customHeight="1">
      <c r="A10" s="779" t="s">
        <v>274</v>
      </c>
      <c r="B10" s="780">
        <v>8.3462999999999994</v>
      </c>
      <c r="C10" s="780">
        <v>12.8835</v>
      </c>
      <c r="D10" s="780">
        <v>23.028600000000001</v>
      </c>
      <c r="E10" s="780">
        <v>33.365299999999998</v>
      </c>
      <c r="F10" s="780">
        <v>46.654600000000002</v>
      </c>
      <c r="G10" s="780">
        <v>14.38</v>
      </c>
      <c r="H10" s="780">
        <v>20.64</v>
      </c>
      <c r="I10" s="780">
        <v>31.53</v>
      </c>
      <c r="J10" s="780">
        <v>43.78</v>
      </c>
      <c r="K10" s="780">
        <v>58.28</v>
      </c>
      <c r="L10" s="781">
        <v>100</v>
      </c>
      <c r="M10" s="781">
        <v>100</v>
      </c>
      <c r="N10" s="781">
        <v>100</v>
      </c>
      <c r="O10" s="781">
        <v>100</v>
      </c>
      <c r="P10" s="781">
        <v>100</v>
      </c>
    </row>
    <row r="11" spans="1:16" s="222" customFormat="1" ht="18" customHeight="1">
      <c r="A11" s="779" t="s">
        <v>1286</v>
      </c>
      <c r="B11" s="780">
        <v>16.8474</v>
      </c>
      <c r="C11" s="780">
        <v>23.7319</v>
      </c>
      <c r="D11" s="780">
        <v>35.975099999999998</v>
      </c>
      <c r="E11" s="780">
        <v>46.2376</v>
      </c>
      <c r="F11" s="780">
        <v>56.5824</v>
      </c>
      <c r="G11" s="780">
        <v>12.37</v>
      </c>
      <c r="H11" s="780">
        <v>18.07</v>
      </c>
      <c r="I11" s="780">
        <v>29.57</v>
      </c>
      <c r="J11" s="780">
        <v>41.62</v>
      </c>
      <c r="K11" s="780">
        <v>56.11</v>
      </c>
      <c r="L11" s="781">
        <v>100</v>
      </c>
      <c r="M11" s="781">
        <v>100</v>
      </c>
      <c r="N11" s="781">
        <v>100</v>
      </c>
      <c r="O11" s="781">
        <v>100</v>
      </c>
      <c r="P11" s="781">
        <v>100</v>
      </c>
    </row>
    <row r="12" spans="1:16" s="222" customFormat="1" ht="18" customHeight="1">
      <c r="A12" s="779" t="s">
        <v>1309</v>
      </c>
      <c r="B12" s="780">
        <v>10.5974</v>
      </c>
      <c r="C12" s="780">
        <v>17.5762</v>
      </c>
      <c r="D12" s="780">
        <v>28.685199999999998</v>
      </c>
      <c r="E12" s="780">
        <v>39.825499999999998</v>
      </c>
      <c r="F12" s="780">
        <v>52.727400000000003</v>
      </c>
      <c r="G12" s="780">
        <v>11.98</v>
      </c>
      <c r="H12" s="780">
        <v>17.399999999999999</v>
      </c>
      <c r="I12" s="780">
        <v>29.18</v>
      </c>
      <c r="J12" s="780">
        <v>41.91</v>
      </c>
      <c r="K12" s="780">
        <v>57.09</v>
      </c>
      <c r="L12" s="781">
        <v>100</v>
      </c>
      <c r="M12" s="781">
        <v>100</v>
      </c>
      <c r="N12" s="781">
        <v>100</v>
      </c>
      <c r="O12" s="781">
        <v>100</v>
      </c>
      <c r="P12" s="781">
        <v>100</v>
      </c>
    </row>
    <row r="13" spans="1:16" s="222" customFormat="1" ht="18" customHeight="1">
      <c r="A13" s="1351" t="s">
        <v>583</v>
      </c>
      <c r="B13" s="1352"/>
      <c r="C13" s="1352"/>
      <c r="D13" s="1352"/>
      <c r="E13" s="1352"/>
      <c r="F13" s="1352"/>
      <c r="G13" s="1352"/>
      <c r="H13" s="1352"/>
      <c r="I13" s="1352"/>
      <c r="J13" s="1352"/>
      <c r="K13" s="1352"/>
      <c r="L13" s="1352"/>
      <c r="M13" s="1352"/>
      <c r="N13" s="1352"/>
      <c r="O13" s="1352"/>
      <c r="P13" s="1353"/>
    </row>
    <row r="14" spans="1:16" s="228" customFormat="1" ht="18" customHeight="1">
      <c r="A14" s="782" t="s">
        <v>78</v>
      </c>
      <c r="B14" s="783">
        <v>39.33</v>
      </c>
      <c r="C14" s="783">
        <v>53.18</v>
      </c>
      <c r="D14" s="783">
        <v>69.02</v>
      </c>
      <c r="E14" s="783">
        <v>79.400000000000006</v>
      </c>
      <c r="F14" s="783">
        <v>88.91</v>
      </c>
      <c r="G14" s="783">
        <v>24.82</v>
      </c>
      <c r="H14" s="783">
        <v>38.11</v>
      </c>
      <c r="I14" s="783">
        <v>59.64</v>
      </c>
      <c r="J14" s="783">
        <v>76.739999999999995</v>
      </c>
      <c r="K14" s="783">
        <v>89.05</v>
      </c>
      <c r="L14" s="784">
        <v>100</v>
      </c>
      <c r="M14" s="784">
        <v>100</v>
      </c>
      <c r="N14" s="784">
        <v>100</v>
      </c>
      <c r="O14" s="784">
        <v>100</v>
      </c>
      <c r="P14" s="785" t="s">
        <v>315</v>
      </c>
    </row>
    <row r="15" spans="1:16" s="228" customFormat="1" ht="18" customHeight="1">
      <c r="A15" s="776" t="s">
        <v>79</v>
      </c>
      <c r="B15" s="717">
        <v>35.590000000000003</v>
      </c>
      <c r="C15" s="717">
        <v>49.63</v>
      </c>
      <c r="D15" s="717">
        <v>69.06</v>
      </c>
      <c r="E15" s="717">
        <v>80.31</v>
      </c>
      <c r="F15" s="717">
        <v>89.09</v>
      </c>
      <c r="G15" s="717">
        <v>23.58</v>
      </c>
      <c r="H15" s="717">
        <v>36.200000000000003</v>
      </c>
      <c r="I15" s="717">
        <v>57.53</v>
      </c>
      <c r="J15" s="717">
        <v>75.37</v>
      </c>
      <c r="K15" s="717">
        <v>88.9</v>
      </c>
      <c r="L15" s="777">
        <v>100</v>
      </c>
      <c r="M15" s="777">
        <v>100</v>
      </c>
      <c r="N15" s="777">
        <v>100</v>
      </c>
      <c r="O15" s="717" t="s">
        <v>315</v>
      </c>
      <c r="P15" s="717" t="s">
        <v>315</v>
      </c>
    </row>
    <row r="16" spans="1:16" s="222" customFormat="1" ht="18" customHeight="1">
      <c r="A16" s="779" t="s">
        <v>168</v>
      </c>
      <c r="B16" s="780">
        <v>42.51</v>
      </c>
      <c r="C16" s="780">
        <v>56.06</v>
      </c>
      <c r="D16" s="780">
        <v>70.760000000000005</v>
      </c>
      <c r="E16" s="780">
        <v>79.83</v>
      </c>
      <c r="F16" s="780">
        <v>88.38</v>
      </c>
      <c r="G16" s="780">
        <v>22.53</v>
      </c>
      <c r="H16" s="780">
        <v>35.479999999999997</v>
      </c>
      <c r="I16" s="780">
        <v>58.08</v>
      </c>
      <c r="J16" s="780">
        <v>77.52</v>
      </c>
      <c r="K16" s="780">
        <v>89.81</v>
      </c>
      <c r="L16" s="781">
        <v>100</v>
      </c>
      <c r="M16" s="781">
        <v>100</v>
      </c>
      <c r="N16" s="781">
        <v>100</v>
      </c>
      <c r="O16" s="786" t="s">
        <v>315</v>
      </c>
      <c r="P16" s="786" t="s">
        <v>315</v>
      </c>
    </row>
    <row r="17" spans="1:16" s="222" customFormat="1" ht="18" customHeight="1">
      <c r="A17" s="779" t="s">
        <v>169</v>
      </c>
      <c r="B17" s="780">
        <v>41.89</v>
      </c>
      <c r="C17" s="780">
        <v>55.15</v>
      </c>
      <c r="D17" s="780">
        <v>72.16</v>
      </c>
      <c r="E17" s="780">
        <v>81.62</v>
      </c>
      <c r="F17" s="780">
        <v>89.56</v>
      </c>
      <c r="G17" s="780">
        <v>22.54</v>
      </c>
      <c r="H17" s="780">
        <v>34.9</v>
      </c>
      <c r="I17" s="780">
        <v>58.13</v>
      </c>
      <c r="J17" s="780">
        <v>76.650000000000006</v>
      </c>
      <c r="K17" s="780">
        <v>89.58</v>
      </c>
      <c r="L17" s="781">
        <v>100</v>
      </c>
      <c r="M17" s="781">
        <v>100</v>
      </c>
      <c r="N17" s="781">
        <v>100</v>
      </c>
      <c r="O17" s="786" t="s">
        <v>315</v>
      </c>
      <c r="P17" s="786" t="s">
        <v>315</v>
      </c>
    </row>
    <row r="18" spans="1:16" s="222" customFormat="1" ht="18" customHeight="1">
      <c r="A18" s="779" t="s">
        <v>273</v>
      </c>
      <c r="B18" s="780">
        <v>39.72</v>
      </c>
      <c r="C18" s="780">
        <v>54.52</v>
      </c>
      <c r="D18" s="780">
        <v>70.97</v>
      </c>
      <c r="E18" s="780">
        <v>81.33</v>
      </c>
      <c r="F18" s="780">
        <v>89.57</v>
      </c>
      <c r="G18" s="780">
        <v>23.11</v>
      </c>
      <c r="H18" s="780">
        <v>35.43</v>
      </c>
      <c r="I18" s="780">
        <v>58.08</v>
      </c>
      <c r="J18" s="780">
        <v>75.849999999999994</v>
      </c>
      <c r="K18" s="780">
        <v>88.85</v>
      </c>
      <c r="L18" s="781">
        <v>100</v>
      </c>
      <c r="M18" s="781">
        <v>100</v>
      </c>
      <c r="N18" s="781">
        <v>100</v>
      </c>
      <c r="O18" s="786" t="s">
        <v>315</v>
      </c>
      <c r="P18" s="786" t="s">
        <v>315</v>
      </c>
    </row>
    <row r="19" spans="1:16" s="222" customFormat="1" ht="15" customHeight="1">
      <c r="A19" s="779" t="s">
        <v>274</v>
      </c>
      <c r="B19" s="780">
        <v>38.380000000000003</v>
      </c>
      <c r="C19" s="780">
        <v>51.31</v>
      </c>
      <c r="D19" s="780">
        <v>69.63</v>
      </c>
      <c r="E19" s="780">
        <v>80.19</v>
      </c>
      <c r="F19" s="780">
        <v>88.93</v>
      </c>
      <c r="G19" s="780">
        <v>24.21</v>
      </c>
      <c r="H19" s="780">
        <v>36.85</v>
      </c>
      <c r="I19" s="780">
        <v>58.45</v>
      </c>
      <c r="J19" s="780">
        <v>76.260000000000005</v>
      </c>
      <c r="K19" s="780">
        <v>89.14</v>
      </c>
      <c r="L19" s="781">
        <v>100</v>
      </c>
      <c r="M19" s="781">
        <v>100</v>
      </c>
      <c r="N19" s="781">
        <v>100</v>
      </c>
      <c r="O19" s="786" t="s">
        <v>315</v>
      </c>
      <c r="P19" s="786" t="s">
        <v>315</v>
      </c>
    </row>
    <row r="20" spans="1:16" s="222" customFormat="1" ht="13.5" customHeight="1">
      <c r="A20" s="779" t="s">
        <v>1286</v>
      </c>
      <c r="B20" s="780">
        <v>36.01</v>
      </c>
      <c r="C20" s="780">
        <v>50.01</v>
      </c>
      <c r="D20" s="780">
        <v>70.069999999999993</v>
      </c>
      <c r="E20" s="780">
        <v>82.38</v>
      </c>
      <c r="F20" s="780">
        <v>90.34</v>
      </c>
      <c r="G20" s="780">
        <v>24.06</v>
      </c>
      <c r="H20" s="780">
        <v>36.53</v>
      </c>
      <c r="I20" s="780">
        <v>57.87</v>
      </c>
      <c r="J20" s="780">
        <v>75.37</v>
      </c>
      <c r="K20" s="780">
        <v>88.52</v>
      </c>
      <c r="L20" s="781">
        <v>100</v>
      </c>
      <c r="M20" s="781">
        <v>100</v>
      </c>
      <c r="N20" s="781">
        <v>100</v>
      </c>
      <c r="O20" s="786">
        <v>100</v>
      </c>
      <c r="P20" s="786">
        <v>100</v>
      </c>
    </row>
    <row r="21" spans="1:16" s="222" customFormat="1" ht="13.5" customHeight="1">
      <c r="A21" s="779" t="s">
        <v>1309</v>
      </c>
      <c r="B21" s="780">
        <v>35.78</v>
      </c>
      <c r="C21" s="780">
        <v>50.26</v>
      </c>
      <c r="D21" s="780">
        <v>70.86</v>
      </c>
      <c r="E21" s="780">
        <v>82.12</v>
      </c>
      <c r="F21" s="780">
        <v>90.32</v>
      </c>
      <c r="G21" s="780">
        <v>25.17</v>
      </c>
      <c r="H21" s="780">
        <v>38.08</v>
      </c>
      <c r="I21" s="780">
        <v>58.91</v>
      </c>
      <c r="J21" s="780">
        <v>75.680000000000007</v>
      </c>
      <c r="K21" s="780">
        <v>88.83</v>
      </c>
      <c r="L21" s="781">
        <v>100</v>
      </c>
      <c r="M21" s="781">
        <v>100</v>
      </c>
      <c r="N21" s="781">
        <v>100</v>
      </c>
      <c r="O21" s="786">
        <v>100</v>
      </c>
      <c r="P21" s="786">
        <v>100</v>
      </c>
    </row>
    <row r="22" spans="1:16" s="222" customFormat="1" ht="28.35" customHeight="1"/>
    <row r="23" spans="1:16" s="222" customFormat="1" ht="15" customHeight="1">
      <c r="A23" s="1347" t="s">
        <v>584</v>
      </c>
      <c r="B23" s="1347"/>
      <c r="C23" s="1347"/>
      <c r="D23" s="1347"/>
      <c r="E23" s="1347"/>
      <c r="F23" s="1347"/>
      <c r="G23" s="1347"/>
      <c r="H23" s="1347"/>
      <c r="I23" s="1347"/>
      <c r="J23" s="1347"/>
      <c r="K23" s="1347"/>
    </row>
    <row r="24" spans="1:16" s="222" customFormat="1">
      <c r="A24" s="1308" t="s">
        <v>1306</v>
      </c>
      <c r="B24" s="1308"/>
      <c r="C24" s="1308"/>
      <c r="D24" s="1308"/>
      <c r="E24" s="1308"/>
      <c r="F24" s="1308"/>
      <c r="G24" s="1308"/>
      <c r="H24" s="1308"/>
      <c r="I24" s="1308"/>
      <c r="J24" s="1308"/>
      <c r="K24" s="1308"/>
    </row>
    <row r="25" spans="1:16" s="222" customFormat="1">
      <c r="A25" s="1308" t="s">
        <v>259</v>
      </c>
      <c r="B25" s="1308"/>
      <c r="C25" s="1308"/>
      <c r="D25" s="1308"/>
      <c r="E25" s="1308"/>
      <c r="F25" s="1308"/>
      <c r="G25" s="1308"/>
      <c r="H25" s="1308"/>
      <c r="I25" s="1308"/>
      <c r="J25" s="1308"/>
      <c r="K25" s="1308"/>
    </row>
    <row r="26" spans="1:16" s="222" customFormat="1"/>
  </sheetData>
  <mergeCells count="9">
    <mergeCell ref="L2:P2"/>
    <mergeCell ref="A4:P4"/>
    <mergeCell ref="A13:P13"/>
    <mergeCell ref="A24:K24"/>
    <mergeCell ref="A25:K25"/>
    <mergeCell ref="A23:K23"/>
    <mergeCell ref="A1:K1"/>
    <mergeCell ref="B2:F2"/>
    <mergeCell ref="G2:K2"/>
  </mergeCells>
  <printOptions horizontalCentered="1"/>
  <pageMargins left="0.78431372549019618" right="0.78431372549019618" top="0.98039215686274517" bottom="0.98039215686274517" header="0.50980392156862753" footer="0.50980392156862753"/>
  <pageSetup paperSize="9" scale="55" orientation="landscape" useFirstPageNumber="1"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4"/>
  <sheetViews>
    <sheetView zoomScaleNormal="100" workbookViewId="0">
      <selection sqref="A1:XFD1048576"/>
    </sheetView>
  </sheetViews>
  <sheetFormatPr defaultColWidth="9.140625" defaultRowHeight="15"/>
  <cols>
    <col min="1" max="8" width="14.5703125" style="221" bestFit="1" customWidth="1"/>
    <col min="9" max="9" width="10.140625" style="221" customWidth="1"/>
    <col min="10" max="10" width="10.28515625" style="221" customWidth="1"/>
    <col min="11" max="17" width="14.5703125" style="221" bestFit="1" customWidth="1"/>
    <col min="18" max="16384" width="9.140625" style="221"/>
  </cols>
  <sheetData>
    <row r="1" spans="1:17" ht="16.5" customHeight="1">
      <c r="A1" s="1291" t="s">
        <v>33</v>
      </c>
      <c r="B1" s="1291"/>
      <c r="C1" s="1291"/>
      <c r="D1" s="1291"/>
      <c r="E1" s="1291"/>
      <c r="F1" s="1291"/>
      <c r="G1" s="1291"/>
      <c r="H1" s="1291"/>
      <c r="I1" s="1291"/>
    </row>
    <row r="2" spans="1:17" s="222" customFormat="1" ht="88.5" customHeight="1">
      <c r="A2" s="689" t="s">
        <v>585</v>
      </c>
      <c r="B2" s="689" t="s">
        <v>586</v>
      </c>
      <c r="C2" s="689" t="s">
        <v>587</v>
      </c>
      <c r="D2" s="689" t="s">
        <v>588</v>
      </c>
      <c r="E2" s="689" t="s">
        <v>589</v>
      </c>
      <c r="F2" s="689" t="s">
        <v>363</v>
      </c>
      <c r="G2" s="689" t="s">
        <v>590</v>
      </c>
      <c r="H2" s="689" t="s">
        <v>591</v>
      </c>
      <c r="I2" s="689" t="s">
        <v>592</v>
      </c>
      <c r="J2" s="689" t="s">
        <v>593</v>
      </c>
      <c r="K2" s="689" t="s">
        <v>594</v>
      </c>
      <c r="L2" s="689" t="s">
        <v>595</v>
      </c>
      <c r="M2" s="689" t="s">
        <v>596</v>
      </c>
      <c r="N2" s="689" t="s">
        <v>597</v>
      </c>
      <c r="O2" s="689" t="s">
        <v>598</v>
      </c>
      <c r="P2" s="689" t="s">
        <v>1296</v>
      </c>
      <c r="Q2" s="689" t="s">
        <v>600</v>
      </c>
    </row>
    <row r="3" spans="1:17" s="228" customFormat="1" ht="18" customHeight="1">
      <c r="A3" s="690" t="s">
        <v>78</v>
      </c>
      <c r="B3" s="787">
        <v>7105.4</v>
      </c>
      <c r="C3" s="693">
        <v>1470552</v>
      </c>
      <c r="D3" s="693">
        <v>356991.07614999998</v>
      </c>
      <c r="E3" s="788">
        <v>24.275991339000001</v>
      </c>
      <c r="F3" s="693">
        <v>1801056</v>
      </c>
      <c r="G3" s="693">
        <v>368603</v>
      </c>
      <c r="H3" s="789">
        <v>20.465937760999999</v>
      </c>
      <c r="I3" s="693">
        <v>356991.17615000001</v>
      </c>
      <c r="J3" s="788">
        <v>100.000028012</v>
      </c>
      <c r="K3" s="693">
        <v>368603</v>
      </c>
      <c r="L3" s="715">
        <v>100</v>
      </c>
      <c r="M3" s="691">
        <v>725.30059000000006</v>
      </c>
      <c r="N3" s="790">
        <v>0.20317051</v>
      </c>
      <c r="O3" s="691">
        <v>81157</v>
      </c>
      <c r="P3" s="693">
        <v>369338</v>
      </c>
      <c r="Q3" s="791">
        <v>353.59</v>
      </c>
    </row>
    <row r="4" spans="1:17" s="228" customFormat="1" ht="18" customHeight="1">
      <c r="A4" s="695" t="s">
        <v>79</v>
      </c>
      <c r="B4" s="787">
        <v>4320.3999999999996</v>
      </c>
      <c r="C4" s="693">
        <v>1055286.60809</v>
      </c>
      <c r="D4" s="693">
        <v>241518.75028000001</v>
      </c>
      <c r="E4" s="788">
        <v>22.886555029550998</v>
      </c>
      <c r="F4" s="693">
        <v>1515884</v>
      </c>
      <c r="G4" s="693">
        <v>308566</v>
      </c>
      <c r="H4" s="789">
        <v>20.355515329669025</v>
      </c>
      <c r="I4" s="693">
        <v>241518.7</v>
      </c>
      <c r="J4" s="788">
        <v>99.999979181740571</v>
      </c>
      <c r="K4" s="693">
        <v>308566</v>
      </c>
      <c r="L4" s="715">
        <v>100</v>
      </c>
      <c r="M4" s="691">
        <v>369.00000000000006</v>
      </c>
      <c r="N4" s="790">
        <v>0.15278316883149121</v>
      </c>
      <c r="O4" s="691">
        <v>83099</v>
      </c>
      <c r="P4" s="693">
        <v>309026</v>
      </c>
      <c r="Q4" s="791">
        <v>367.72</v>
      </c>
    </row>
    <row r="5" spans="1:17" s="222" customFormat="1" ht="18" customHeight="1">
      <c r="A5" s="699" t="s">
        <v>168</v>
      </c>
      <c r="B5" s="792">
        <v>473.6</v>
      </c>
      <c r="C5" s="700">
        <v>97821</v>
      </c>
      <c r="D5" s="700">
        <v>20628.800000000003</v>
      </c>
      <c r="E5" s="793">
        <v>21.088314370125026</v>
      </c>
      <c r="F5" s="794">
        <v>194367</v>
      </c>
      <c r="G5" s="700">
        <v>23516</v>
      </c>
      <c r="H5" s="793">
        <v>12.098761621057072</v>
      </c>
      <c r="I5" s="700">
        <v>20628.800000000003</v>
      </c>
      <c r="J5" s="793">
        <v>100</v>
      </c>
      <c r="K5" s="700">
        <v>23516</v>
      </c>
      <c r="L5" s="718">
        <v>100</v>
      </c>
      <c r="M5" s="700">
        <v>52</v>
      </c>
      <c r="N5" s="775">
        <v>0.25207476925463429</v>
      </c>
      <c r="O5" s="700">
        <v>4530</v>
      </c>
      <c r="P5" s="700">
        <v>23564</v>
      </c>
      <c r="Q5" s="700">
        <v>356.24</v>
      </c>
    </row>
    <row r="6" spans="1:17" s="222" customFormat="1" ht="18" customHeight="1">
      <c r="A6" s="699" t="s">
        <v>169</v>
      </c>
      <c r="B6" s="792">
        <v>687.2</v>
      </c>
      <c r="C6" s="700">
        <v>131874</v>
      </c>
      <c r="D6" s="700">
        <v>28614</v>
      </c>
      <c r="E6" s="793">
        <v>21.697984439692437</v>
      </c>
      <c r="F6" s="794">
        <v>238041</v>
      </c>
      <c r="G6" s="700">
        <v>39202</v>
      </c>
      <c r="H6" s="793">
        <v>16.468591545153984</v>
      </c>
      <c r="I6" s="700">
        <v>28614</v>
      </c>
      <c r="J6" s="793">
        <v>100</v>
      </c>
      <c r="K6" s="700">
        <v>39202</v>
      </c>
      <c r="L6" s="718">
        <v>100</v>
      </c>
      <c r="M6" s="700">
        <v>58.5</v>
      </c>
      <c r="N6" s="775">
        <v>0.20444537638918009</v>
      </c>
      <c r="O6" s="700">
        <v>8179.0000000000009</v>
      </c>
      <c r="P6" s="700">
        <v>39269</v>
      </c>
      <c r="Q6" s="700">
        <v>358.38</v>
      </c>
    </row>
    <row r="7" spans="1:17" s="222" customFormat="1" ht="18" customHeight="1">
      <c r="A7" s="699" t="s">
        <v>273</v>
      </c>
      <c r="B7" s="792">
        <v>701.59999999999991</v>
      </c>
      <c r="C7" s="700">
        <v>158760</v>
      </c>
      <c r="D7" s="700">
        <v>38108.300000000003</v>
      </c>
      <c r="E7" s="793">
        <v>24.003716301335349</v>
      </c>
      <c r="F7" s="794">
        <v>235960</v>
      </c>
      <c r="G7" s="700">
        <v>53341.999999999993</v>
      </c>
      <c r="H7" s="793">
        <v>22.606373961688419</v>
      </c>
      <c r="I7" s="700">
        <v>38108.300000000003</v>
      </c>
      <c r="J7" s="793">
        <v>100</v>
      </c>
      <c r="K7" s="700">
        <v>53341.999999999993</v>
      </c>
      <c r="L7" s="718">
        <v>99.998125304637995</v>
      </c>
      <c r="M7" s="700">
        <v>55.5</v>
      </c>
      <c r="N7" s="775">
        <v>0.14563756452006518</v>
      </c>
      <c r="O7" s="700">
        <v>14702.000000000002</v>
      </c>
      <c r="P7" s="700">
        <v>53430.999999999993</v>
      </c>
      <c r="Q7" s="700">
        <v>360.44</v>
      </c>
    </row>
    <row r="8" spans="1:17" s="222" customFormat="1" ht="18" customHeight="1">
      <c r="A8" s="795" t="s">
        <v>274</v>
      </c>
      <c r="B8" s="796">
        <v>779.9</v>
      </c>
      <c r="C8" s="700">
        <v>180685</v>
      </c>
      <c r="D8" s="797">
        <v>41298.100000000006</v>
      </c>
      <c r="E8" s="798">
        <v>22.856407560118441</v>
      </c>
      <c r="F8" s="799">
        <v>258914</v>
      </c>
      <c r="G8" s="797">
        <v>50665</v>
      </c>
      <c r="H8" s="798">
        <v>19.568273635261129</v>
      </c>
      <c r="I8" s="797">
        <v>41298.100000000006</v>
      </c>
      <c r="J8" s="798">
        <v>100</v>
      </c>
      <c r="K8" s="797">
        <v>50665</v>
      </c>
      <c r="L8" s="800">
        <v>100</v>
      </c>
      <c r="M8" s="797">
        <v>84.3</v>
      </c>
      <c r="N8" s="801">
        <v>0.20412561352701453</v>
      </c>
      <c r="O8" s="797">
        <v>9399</v>
      </c>
      <c r="P8" s="797">
        <v>50730</v>
      </c>
      <c r="Q8" s="797">
        <v>362.89</v>
      </c>
    </row>
    <row r="9" spans="1:17" s="222" customFormat="1" ht="18" customHeight="1">
      <c r="A9" s="699" t="s">
        <v>1286</v>
      </c>
      <c r="B9" s="792">
        <v>870.19999999999993</v>
      </c>
      <c r="C9" s="700">
        <v>224720.5</v>
      </c>
      <c r="D9" s="700">
        <v>54511</v>
      </c>
      <c r="E9" s="793">
        <v>24.257243998656111</v>
      </c>
      <c r="F9" s="704">
        <v>281571</v>
      </c>
      <c r="G9" s="700">
        <v>70383</v>
      </c>
      <c r="H9" s="793">
        <v>24.99653728544488</v>
      </c>
      <c r="I9" s="700">
        <v>54511</v>
      </c>
      <c r="J9" s="793">
        <v>100</v>
      </c>
      <c r="K9" s="700">
        <v>70383</v>
      </c>
      <c r="L9" s="718">
        <v>100</v>
      </c>
      <c r="M9" s="700">
        <v>70.900000000000006</v>
      </c>
      <c r="N9" s="775">
        <v>0.13006549136871456</v>
      </c>
      <c r="O9" s="700">
        <v>21601</v>
      </c>
      <c r="P9" s="700">
        <v>70517</v>
      </c>
      <c r="Q9" s="700">
        <v>365.24</v>
      </c>
    </row>
    <row r="10" spans="1:17" s="222" customFormat="1" ht="15" customHeight="1">
      <c r="A10" s="699" t="s">
        <v>1309</v>
      </c>
      <c r="B10" s="792">
        <v>807.90000000000009</v>
      </c>
      <c r="C10" s="700">
        <v>261426.10809000002</v>
      </c>
      <c r="D10" s="700">
        <v>58358.550279999996</v>
      </c>
      <c r="E10" s="793">
        <v>22.323153072343164</v>
      </c>
      <c r="F10" s="704">
        <v>307031</v>
      </c>
      <c r="G10" s="700">
        <v>71458</v>
      </c>
      <c r="H10" s="793">
        <v>23.273871368037756</v>
      </c>
      <c r="I10" s="700">
        <v>58358.5</v>
      </c>
      <c r="J10" s="793">
        <v>99.99991384295916</v>
      </c>
      <c r="K10" s="700">
        <v>71458</v>
      </c>
      <c r="L10" s="718">
        <v>100</v>
      </c>
      <c r="M10" s="700">
        <v>47.800000000000004</v>
      </c>
      <c r="N10" s="775">
        <v>8.1907519898558045E-2</v>
      </c>
      <c r="O10" s="700">
        <v>24688</v>
      </c>
      <c r="P10" s="700">
        <v>71515</v>
      </c>
      <c r="Q10" s="700">
        <v>367.72</v>
      </c>
    </row>
    <row r="11" spans="1:17" s="222" customFormat="1" ht="13.5" customHeight="1">
      <c r="A11" s="307"/>
      <c r="B11" s="309"/>
      <c r="C11" s="308"/>
      <c r="D11" s="308"/>
      <c r="E11" s="349"/>
      <c r="F11" s="310"/>
      <c r="G11" s="308"/>
      <c r="H11" s="349"/>
      <c r="I11" s="308"/>
      <c r="J11" s="349"/>
      <c r="K11" s="308"/>
      <c r="L11" s="325"/>
      <c r="M11" s="308"/>
      <c r="N11" s="350"/>
      <c r="O11" s="308"/>
      <c r="P11" s="308"/>
      <c r="Q11" s="308"/>
    </row>
    <row r="12" spans="1:17" s="222" customFormat="1">
      <c r="A12" s="1308" t="s">
        <v>1306</v>
      </c>
      <c r="B12" s="1308"/>
      <c r="C12" s="1308"/>
      <c r="D12" s="1308"/>
    </row>
    <row r="13" spans="1:17" s="222" customFormat="1">
      <c r="A13" s="1308" t="s">
        <v>601</v>
      </c>
      <c r="B13" s="1308"/>
      <c r="C13" s="1308"/>
      <c r="D13" s="1308"/>
    </row>
    <row r="14" spans="1:17" s="222" customFormat="1"/>
  </sheetData>
  <mergeCells count="3">
    <mergeCell ref="A1:I1"/>
    <mergeCell ref="A12:D12"/>
    <mergeCell ref="A13:D13"/>
  </mergeCells>
  <printOptions horizontalCentered="1"/>
  <pageMargins left="0.78431372549019618" right="0.78431372549019618" top="0.98039215686274517" bottom="0.98039215686274517" header="0.50980392156862753" footer="0.50980392156862753"/>
  <pageSetup paperSize="9" fitToWidth="0" orientation="landscape" useFirstPageNumber="1"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5"/>
  <sheetViews>
    <sheetView zoomScaleNormal="100" workbookViewId="0">
      <selection sqref="A1:XFD1048576"/>
    </sheetView>
  </sheetViews>
  <sheetFormatPr defaultColWidth="9.140625" defaultRowHeight="15"/>
  <cols>
    <col min="1" max="8" width="14.5703125" style="221" bestFit="1" customWidth="1"/>
    <col min="9" max="9" width="11.140625" style="221" bestFit="1" customWidth="1"/>
    <col min="10" max="10" width="18.42578125" style="221" bestFit="1" customWidth="1"/>
    <col min="11" max="17" width="14.5703125" style="221" bestFit="1" customWidth="1"/>
    <col min="18" max="18" width="4.5703125" style="221" bestFit="1" customWidth="1"/>
    <col min="19" max="16384" width="9.140625" style="221"/>
  </cols>
  <sheetData>
    <row r="1" spans="1:17" ht="18" customHeight="1">
      <c r="A1" s="1275" t="s">
        <v>602</v>
      </c>
      <c r="B1" s="1275"/>
      <c r="C1" s="1275"/>
      <c r="D1" s="1275"/>
      <c r="E1" s="1275"/>
      <c r="F1" s="1275"/>
      <c r="G1" s="1275"/>
      <c r="H1" s="1275"/>
      <c r="I1" s="1275"/>
    </row>
    <row r="2" spans="1:17" s="222" customFormat="1" ht="93" customHeight="1">
      <c r="A2" s="689" t="s">
        <v>585</v>
      </c>
      <c r="B2" s="689" t="s">
        <v>586</v>
      </c>
      <c r="C2" s="689" t="s">
        <v>587</v>
      </c>
      <c r="D2" s="689" t="s">
        <v>588</v>
      </c>
      <c r="E2" s="689" t="s">
        <v>589</v>
      </c>
      <c r="F2" s="689" t="s">
        <v>363</v>
      </c>
      <c r="G2" s="689" t="s">
        <v>603</v>
      </c>
      <c r="H2" s="689" t="s">
        <v>591</v>
      </c>
      <c r="I2" s="689" t="s">
        <v>592</v>
      </c>
      <c r="J2" s="689" t="s">
        <v>593</v>
      </c>
      <c r="K2" s="689" t="s">
        <v>594</v>
      </c>
      <c r="L2" s="689" t="s">
        <v>595</v>
      </c>
      <c r="M2" s="689" t="s">
        <v>596</v>
      </c>
      <c r="N2" s="689" t="s">
        <v>597</v>
      </c>
      <c r="O2" s="689" t="s">
        <v>598</v>
      </c>
      <c r="P2" s="689" t="s">
        <v>1296</v>
      </c>
      <c r="Q2" s="689" t="s">
        <v>600</v>
      </c>
    </row>
    <row r="3" spans="1:17" s="228" customFormat="1" ht="18" customHeight="1">
      <c r="A3" s="690" t="s">
        <v>78</v>
      </c>
      <c r="B3" s="787">
        <v>56484.197169999999</v>
      </c>
      <c r="C3" s="693">
        <v>8095413.7549999999</v>
      </c>
      <c r="D3" s="693">
        <v>1573802.487</v>
      </c>
      <c r="E3" s="715">
        <v>19.440667699999999</v>
      </c>
      <c r="F3" s="694">
        <v>14552993.51</v>
      </c>
      <c r="G3" s="693">
        <v>3517907.9870000002</v>
      </c>
      <c r="H3" s="715">
        <v>24.173088409999998</v>
      </c>
      <c r="I3" s="693">
        <v>1571775.87</v>
      </c>
      <c r="J3" s="719">
        <v>100</v>
      </c>
      <c r="K3" s="693">
        <v>3516186.17</v>
      </c>
      <c r="L3" s="715">
        <v>100</v>
      </c>
      <c r="M3" s="787">
        <v>2026.6168</v>
      </c>
      <c r="N3" s="789">
        <v>0.12893802700000001</v>
      </c>
      <c r="O3" s="693">
        <v>933889.77630000003</v>
      </c>
      <c r="P3" s="693">
        <v>3517907.9870000002</v>
      </c>
      <c r="Q3" s="691">
        <v>651.38</v>
      </c>
    </row>
    <row r="4" spans="1:17" s="228" customFormat="1" ht="18" customHeight="1">
      <c r="A4" s="695" t="s">
        <v>79</v>
      </c>
      <c r="B4" s="802">
        <v>26533.649509999999</v>
      </c>
      <c r="C4" s="693">
        <v>4507837.0779999997</v>
      </c>
      <c r="D4" s="693">
        <v>1027417.7070000001</v>
      </c>
      <c r="E4" s="803">
        <v>22.791810999999999</v>
      </c>
      <c r="F4" s="693">
        <v>8960458.4690000005</v>
      </c>
      <c r="G4" s="693">
        <v>2341728.7960000001</v>
      </c>
      <c r="H4" s="803">
        <v>26.134028789999999</v>
      </c>
      <c r="I4" s="693">
        <v>1026092.299</v>
      </c>
      <c r="J4" s="803">
        <v>100</v>
      </c>
      <c r="K4" s="693">
        <v>2339581.7429999998</v>
      </c>
      <c r="L4" s="803">
        <v>100</v>
      </c>
      <c r="M4" s="802">
        <v>1325.40913</v>
      </c>
      <c r="N4" s="803">
        <v>0.12917055599999999</v>
      </c>
      <c r="O4" s="693">
        <v>542101.68000000005</v>
      </c>
      <c r="P4" s="693">
        <v>2341728.7960000001</v>
      </c>
      <c r="Q4" s="802">
        <v>712.99</v>
      </c>
    </row>
    <row r="5" spans="1:17" s="222" customFormat="1" ht="18" customHeight="1">
      <c r="A5" s="699" t="s">
        <v>168</v>
      </c>
      <c r="B5" s="792">
        <v>2752.3190300000001</v>
      </c>
      <c r="C5" s="704">
        <v>398353.23670000001</v>
      </c>
      <c r="D5" s="704">
        <v>100338.182</v>
      </c>
      <c r="E5" s="718">
        <v>25.188243190000001</v>
      </c>
      <c r="F5" s="704">
        <v>934243.92969999998</v>
      </c>
      <c r="G5" s="704">
        <v>235870.73360000001</v>
      </c>
      <c r="H5" s="718">
        <v>25.24723213</v>
      </c>
      <c r="I5" s="704">
        <v>100142.1819</v>
      </c>
      <c r="J5" s="721">
        <v>100</v>
      </c>
      <c r="K5" s="704">
        <v>235496.72990000001</v>
      </c>
      <c r="L5" s="718">
        <v>100</v>
      </c>
      <c r="M5" s="792">
        <v>196.00014999999999</v>
      </c>
      <c r="N5" s="793">
        <v>0.19572186899999999</v>
      </c>
      <c r="O5" s="804">
        <v>45757.97</v>
      </c>
      <c r="P5" s="704">
        <v>235870.73360000001</v>
      </c>
      <c r="Q5" s="700">
        <v>668.12</v>
      </c>
    </row>
    <row r="6" spans="1:17" s="222" customFormat="1" ht="18" customHeight="1">
      <c r="A6" s="699" t="s">
        <v>169</v>
      </c>
      <c r="B6" s="792">
        <v>4091.85302</v>
      </c>
      <c r="C6" s="704">
        <v>607287.6324</v>
      </c>
      <c r="D6" s="704">
        <v>143454.4595</v>
      </c>
      <c r="E6" s="718">
        <v>23.622160539999999</v>
      </c>
      <c r="F6" s="704">
        <v>1341590.659</v>
      </c>
      <c r="G6" s="704">
        <v>334389.23149999999</v>
      </c>
      <c r="H6" s="718">
        <v>24.92483301</v>
      </c>
      <c r="I6" s="704">
        <v>143250.36660000001</v>
      </c>
      <c r="J6" s="721">
        <v>100</v>
      </c>
      <c r="K6" s="704">
        <v>334063.64079999999</v>
      </c>
      <c r="L6" s="718">
        <v>100</v>
      </c>
      <c r="M6" s="792">
        <v>204.09282999999999</v>
      </c>
      <c r="N6" s="793">
        <v>0.142472815</v>
      </c>
      <c r="O6" s="804">
        <v>68633.509999999995</v>
      </c>
      <c r="P6" s="704">
        <v>334389.23149999999</v>
      </c>
      <c r="Q6" s="700">
        <v>680.13</v>
      </c>
    </row>
    <row r="7" spans="1:17" s="222" customFormat="1" ht="18" customHeight="1">
      <c r="A7" s="699" t="s">
        <v>273</v>
      </c>
      <c r="B7" s="792">
        <v>4212.66651</v>
      </c>
      <c r="C7" s="704">
        <v>685707.55</v>
      </c>
      <c r="D7" s="704">
        <v>167492.5</v>
      </c>
      <c r="E7" s="718">
        <v>24.426229200000002</v>
      </c>
      <c r="F7" s="704">
        <v>1492489.8289999999</v>
      </c>
      <c r="G7" s="704">
        <v>421886.02720000001</v>
      </c>
      <c r="H7" s="718">
        <v>28.26726313</v>
      </c>
      <c r="I7" s="704">
        <v>167289.291</v>
      </c>
      <c r="J7" s="721">
        <v>100</v>
      </c>
      <c r="K7" s="704">
        <v>421498.57689999999</v>
      </c>
      <c r="L7" s="718">
        <v>100</v>
      </c>
      <c r="M7" s="792">
        <v>203.20792</v>
      </c>
      <c r="N7" s="793">
        <v>0.121470967</v>
      </c>
      <c r="O7" s="804">
        <v>109120.53</v>
      </c>
      <c r="P7" s="704">
        <v>421886.02720000001</v>
      </c>
      <c r="Q7" s="700">
        <v>687.38</v>
      </c>
    </row>
    <row r="8" spans="1:17" s="222" customFormat="1" ht="18" customHeight="1">
      <c r="A8" s="699" t="s">
        <v>274</v>
      </c>
      <c r="B8" s="792">
        <v>4703.9363999999996</v>
      </c>
      <c r="C8" s="704">
        <v>727047.98809999996</v>
      </c>
      <c r="D8" s="704">
        <v>174619.5405</v>
      </c>
      <c r="E8" s="718">
        <v>24.01760866</v>
      </c>
      <c r="F8" s="704">
        <v>1649007.648</v>
      </c>
      <c r="G8" s="704">
        <v>422069.00929999998</v>
      </c>
      <c r="H8" s="718">
        <v>25.59533364</v>
      </c>
      <c r="I8" s="704">
        <v>174388.15489999999</v>
      </c>
      <c r="J8" s="721">
        <v>100</v>
      </c>
      <c r="K8" s="704">
        <v>421648.55560000002</v>
      </c>
      <c r="L8" s="718">
        <v>100</v>
      </c>
      <c r="M8" s="792">
        <v>231.38571999999999</v>
      </c>
      <c r="N8" s="793">
        <v>0.13268431</v>
      </c>
      <c r="O8" s="804">
        <v>95491.62</v>
      </c>
      <c r="P8" s="704">
        <v>422069.00929999998</v>
      </c>
      <c r="Q8" s="700">
        <v>689.22</v>
      </c>
    </row>
    <row r="9" spans="1:17" s="222" customFormat="1" ht="15" customHeight="1">
      <c r="A9" s="699" t="s">
        <v>1286</v>
      </c>
      <c r="B9" s="792">
        <v>5506.7504499999995</v>
      </c>
      <c r="C9" s="704">
        <v>963913.15390000003</v>
      </c>
      <c r="D9" s="704">
        <v>211251.53320000001</v>
      </c>
      <c r="E9" s="718">
        <v>21.916033859999999</v>
      </c>
      <c r="F9" s="704">
        <v>1753080.68</v>
      </c>
      <c r="G9" s="704">
        <v>458802.46600000001</v>
      </c>
      <c r="H9" s="718">
        <v>26.171212270000002</v>
      </c>
      <c r="I9" s="704">
        <v>211081.77489999999</v>
      </c>
      <c r="J9" s="721">
        <v>100</v>
      </c>
      <c r="K9" s="704">
        <v>458508.35979999998</v>
      </c>
      <c r="L9" s="718">
        <v>100</v>
      </c>
      <c r="M9" s="792">
        <v>169.75837000000001</v>
      </c>
      <c r="N9" s="793">
        <v>8.0423035000000004E-2</v>
      </c>
      <c r="O9" s="804">
        <v>115475.17</v>
      </c>
      <c r="P9" s="704">
        <v>458802.46600000001</v>
      </c>
      <c r="Q9" s="700">
        <v>699.8</v>
      </c>
    </row>
    <row r="10" spans="1:17" s="222" customFormat="1" ht="13.5" customHeight="1">
      <c r="A10" s="699" t="s">
        <v>1309</v>
      </c>
      <c r="B10" s="792">
        <v>5266.1241</v>
      </c>
      <c r="C10" s="704">
        <v>1125527.5120000001</v>
      </c>
      <c r="D10" s="704">
        <v>230261.49290000001</v>
      </c>
      <c r="E10" s="718">
        <v>20.458095459999999</v>
      </c>
      <c r="F10" s="704">
        <v>1790045.723</v>
      </c>
      <c r="G10" s="704">
        <v>468711.3284</v>
      </c>
      <c r="H10" s="718">
        <v>26.184321570000002</v>
      </c>
      <c r="I10" s="704">
        <v>229940.5301</v>
      </c>
      <c r="J10" s="721">
        <v>100</v>
      </c>
      <c r="K10" s="704">
        <v>468365.88020000001</v>
      </c>
      <c r="L10" s="718">
        <v>100</v>
      </c>
      <c r="M10" s="792">
        <v>320.96413999999999</v>
      </c>
      <c r="N10" s="793">
        <v>0.139585718</v>
      </c>
      <c r="O10" s="804">
        <v>107622.88</v>
      </c>
      <c r="P10" s="704">
        <v>468711.3284</v>
      </c>
      <c r="Q10" s="700">
        <v>712.99</v>
      </c>
    </row>
    <row r="11" spans="1:17" s="222" customFormat="1" ht="13.5" customHeight="1">
      <c r="A11" s="307"/>
      <c r="B11" s="309"/>
      <c r="C11" s="310"/>
      <c r="D11" s="310"/>
      <c r="E11" s="325"/>
      <c r="F11" s="310"/>
      <c r="G11" s="310"/>
      <c r="H11" s="325"/>
      <c r="I11" s="310"/>
      <c r="J11" s="326"/>
      <c r="K11" s="310"/>
      <c r="L11" s="325"/>
      <c r="M11" s="309"/>
      <c r="N11" s="349"/>
      <c r="O11" s="805"/>
      <c r="P11" s="310"/>
      <c r="Q11" s="308"/>
    </row>
    <row r="12" spans="1:17" s="222" customFormat="1">
      <c r="A12" s="1275" t="s">
        <v>604</v>
      </c>
      <c r="B12" s="1275"/>
      <c r="C12" s="1275"/>
      <c r="D12" s="1275"/>
      <c r="E12" s="1275"/>
      <c r="F12" s="1275"/>
      <c r="G12" s="1275"/>
    </row>
    <row r="13" spans="1:17" s="222" customFormat="1">
      <c r="A13" s="1275" t="s">
        <v>1306</v>
      </c>
      <c r="B13" s="1275"/>
      <c r="C13" s="1275"/>
      <c r="D13" s="1275"/>
      <c r="E13" s="1275"/>
      <c r="F13" s="1275"/>
      <c r="G13" s="1275"/>
    </row>
    <row r="14" spans="1:17" s="222" customFormat="1">
      <c r="A14" s="1275" t="s">
        <v>605</v>
      </c>
      <c r="B14" s="1275"/>
      <c r="C14" s="1275"/>
      <c r="D14" s="1275"/>
      <c r="E14" s="1275"/>
      <c r="F14" s="1275"/>
      <c r="G14" s="1275"/>
    </row>
    <row r="15" spans="1:17">
      <c r="B15" s="248"/>
      <c r="C15" s="248"/>
      <c r="D15" s="248"/>
      <c r="E15" s="248"/>
      <c r="F15" s="248"/>
      <c r="G15" s="248"/>
      <c r="H15" s="248"/>
      <c r="I15" s="248"/>
      <c r="J15" s="248"/>
      <c r="K15" s="248"/>
      <c r="L15" s="248"/>
      <c r="M15" s="248"/>
      <c r="N15" s="248"/>
      <c r="O15" s="248"/>
      <c r="P15" s="248"/>
      <c r="Q15" s="248"/>
    </row>
  </sheetData>
  <mergeCells count="4">
    <mergeCell ref="A13:G13"/>
    <mergeCell ref="A1:I1"/>
    <mergeCell ref="A12:G12"/>
    <mergeCell ref="A14:G14"/>
  </mergeCells>
  <printOptions horizontalCentered="1"/>
  <pageMargins left="0.78431372549019618" right="0.78431372549019618" top="0.98039215686274517" bottom="0.98039215686274517" header="0.50980392156862753" footer="0.50980392156862753"/>
  <pageSetup paperSize="9" scale="52" orientation="landscape" useFirstPageNumber="1"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4"/>
  <sheetViews>
    <sheetView zoomScaleNormal="100" workbookViewId="0">
      <selection sqref="A1:XFD1048576"/>
    </sheetView>
  </sheetViews>
  <sheetFormatPr defaultColWidth="9.140625" defaultRowHeight="15"/>
  <cols>
    <col min="1" max="15" width="14.5703125" style="221" bestFit="1" customWidth="1"/>
    <col min="16" max="16" width="4.5703125" style="221" bestFit="1" customWidth="1"/>
    <col min="17" max="16384" width="9.140625" style="221"/>
  </cols>
  <sheetData>
    <row r="1" spans="1:15" ht="14.25" customHeight="1">
      <c r="A1" s="351" t="s">
        <v>606</v>
      </c>
      <c r="B1" s="351"/>
      <c r="C1" s="351"/>
    </row>
    <row r="2" spans="1:15" s="222" customFormat="1" ht="71.25" customHeight="1">
      <c r="A2" s="689" t="s">
        <v>607</v>
      </c>
      <c r="B2" s="689" t="s">
        <v>586</v>
      </c>
      <c r="C2" s="689" t="s">
        <v>339</v>
      </c>
      <c r="D2" s="689" t="s">
        <v>588</v>
      </c>
      <c r="E2" s="689" t="s">
        <v>589</v>
      </c>
      <c r="F2" s="689" t="s">
        <v>363</v>
      </c>
      <c r="G2" s="689" t="s">
        <v>608</v>
      </c>
      <c r="H2" s="689" t="s">
        <v>591</v>
      </c>
      <c r="I2" s="689" t="s">
        <v>592</v>
      </c>
      <c r="J2" s="689" t="s">
        <v>593</v>
      </c>
      <c r="K2" s="689" t="s">
        <v>594</v>
      </c>
      <c r="L2" s="689" t="s">
        <v>595</v>
      </c>
      <c r="M2" s="689" t="s">
        <v>598</v>
      </c>
      <c r="N2" s="689" t="s">
        <v>599</v>
      </c>
      <c r="O2" s="689" t="s">
        <v>609</v>
      </c>
    </row>
    <row r="3" spans="1:15" s="222" customFormat="1" ht="18" customHeight="1">
      <c r="A3" s="806" t="s">
        <v>78</v>
      </c>
      <c r="B3" s="807" t="s">
        <v>315</v>
      </c>
      <c r="C3" s="808" t="s">
        <v>315</v>
      </c>
      <c r="D3" s="808" t="s">
        <v>315</v>
      </c>
      <c r="E3" s="809" t="s">
        <v>315</v>
      </c>
      <c r="F3" s="808" t="s">
        <v>315</v>
      </c>
      <c r="G3" s="808" t="s">
        <v>315</v>
      </c>
      <c r="H3" s="809" t="s">
        <v>315</v>
      </c>
      <c r="I3" s="808" t="s">
        <v>315</v>
      </c>
      <c r="J3" s="809" t="s">
        <v>315</v>
      </c>
      <c r="K3" s="808" t="s">
        <v>315</v>
      </c>
      <c r="L3" s="807" t="s">
        <v>315</v>
      </c>
      <c r="M3" s="808" t="s">
        <v>315</v>
      </c>
      <c r="N3" s="808" t="s">
        <v>315</v>
      </c>
      <c r="O3" s="808" t="s">
        <v>315</v>
      </c>
    </row>
    <row r="4" spans="1:15" s="222" customFormat="1" ht="18" customHeight="1">
      <c r="A4" s="810" t="s">
        <v>79</v>
      </c>
      <c r="B4" s="807" t="s">
        <v>315</v>
      </c>
      <c r="C4" s="808" t="s">
        <v>315</v>
      </c>
      <c r="D4" s="808" t="s">
        <v>315</v>
      </c>
      <c r="E4" s="809" t="s">
        <v>315</v>
      </c>
      <c r="F4" s="808" t="s">
        <v>315</v>
      </c>
      <c r="G4" s="808" t="s">
        <v>315</v>
      </c>
      <c r="H4" s="809" t="s">
        <v>315</v>
      </c>
      <c r="I4" s="808" t="s">
        <v>315</v>
      </c>
      <c r="J4" s="809" t="s">
        <v>315</v>
      </c>
      <c r="K4" s="808" t="s">
        <v>315</v>
      </c>
      <c r="L4" s="807" t="s">
        <v>315</v>
      </c>
      <c r="M4" s="808" t="s">
        <v>315</v>
      </c>
      <c r="N4" s="808" t="s">
        <v>315</v>
      </c>
      <c r="O4" s="808" t="s">
        <v>315</v>
      </c>
    </row>
    <row r="5" spans="1:15" s="222" customFormat="1" ht="18" customHeight="1">
      <c r="A5" s="699" t="s">
        <v>168</v>
      </c>
      <c r="B5" s="811" t="s">
        <v>315</v>
      </c>
      <c r="C5" s="812" t="s">
        <v>315</v>
      </c>
      <c r="D5" s="812" t="s">
        <v>315</v>
      </c>
      <c r="E5" s="813" t="s">
        <v>315</v>
      </c>
      <c r="F5" s="812" t="s">
        <v>315</v>
      </c>
      <c r="G5" s="812" t="s">
        <v>315</v>
      </c>
      <c r="H5" s="813" t="s">
        <v>315</v>
      </c>
      <c r="I5" s="812" t="s">
        <v>315</v>
      </c>
      <c r="J5" s="813" t="s">
        <v>315</v>
      </c>
      <c r="K5" s="812" t="s">
        <v>315</v>
      </c>
      <c r="L5" s="811" t="s">
        <v>315</v>
      </c>
      <c r="M5" s="812" t="s">
        <v>315</v>
      </c>
      <c r="N5" s="812" t="s">
        <v>315</v>
      </c>
      <c r="O5" s="812" t="s">
        <v>315</v>
      </c>
    </row>
    <row r="6" spans="1:15" s="222" customFormat="1" ht="18" customHeight="1">
      <c r="A6" s="699" t="s">
        <v>169</v>
      </c>
      <c r="B6" s="811" t="s">
        <v>315</v>
      </c>
      <c r="C6" s="812" t="s">
        <v>315</v>
      </c>
      <c r="D6" s="812" t="s">
        <v>315</v>
      </c>
      <c r="E6" s="813" t="s">
        <v>315</v>
      </c>
      <c r="F6" s="812" t="s">
        <v>315</v>
      </c>
      <c r="G6" s="812" t="s">
        <v>315</v>
      </c>
      <c r="H6" s="813" t="s">
        <v>315</v>
      </c>
      <c r="I6" s="812" t="s">
        <v>315</v>
      </c>
      <c r="J6" s="813" t="s">
        <v>315</v>
      </c>
      <c r="K6" s="812" t="s">
        <v>315</v>
      </c>
      <c r="L6" s="811" t="s">
        <v>315</v>
      </c>
      <c r="M6" s="812" t="s">
        <v>315</v>
      </c>
      <c r="N6" s="812" t="s">
        <v>315</v>
      </c>
      <c r="O6" s="812" t="s">
        <v>315</v>
      </c>
    </row>
    <row r="7" spans="1:15" s="222" customFormat="1" ht="18" customHeight="1">
      <c r="A7" s="699" t="s">
        <v>273</v>
      </c>
      <c r="B7" s="811" t="s">
        <v>315</v>
      </c>
      <c r="C7" s="812" t="s">
        <v>315</v>
      </c>
      <c r="D7" s="812" t="s">
        <v>315</v>
      </c>
      <c r="E7" s="813" t="s">
        <v>315</v>
      </c>
      <c r="F7" s="812" t="s">
        <v>315</v>
      </c>
      <c r="G7" s="812" t="s">
        <v>315</v>
      </c>
      <c r="H7" s="813" t="s">
        <v>315</v>
      </c>
      <c r="I7" s="812" t="s">
        <v>315</v>
      </c>
      <c r="J7" s="813" t="s">
        <v>315</v>
      </c>
      <c r="K7" s="812" t="s">
        <v>315</v>
      </c>
      <c r="L7" s="811" t="s">
        <v>315</v>
      </c>
      <c r="M7" s="812" t="s">
        <v>315</v>
      </c>
      <c r="N7" s="812" t="s">
        <v>315</v>
      </c>
      <c r="O7" s="812" t="s">
        <v>315</v>
      </c>
    </row>
    <row r="8" spans="1:15" s="222" customFormat="1" ht="18" customHeight="1">
      <c r="A8" s="699" t="s">
        <v>274</v>
      </c>
      <c r="B8" s="811" t="s">
        <v>315</v>
      </c>
      <c r="C8" s="812" t="s">
        <v>315</v>
      </c>
      <c r="D8" s="812" t="s">
        <v>315</v>
      </c>
      <c r="E8" s="813" t="s">
        <v>315</v>
      </c>
      <c r="F8" s="812" t="s">
        <v>315</v>
      </c>
      <c r="G8" s="812" t="s">
        <v>315</v>
      </c>
      <c r="H8" s="813" t="s">
        <v>315</v>
      </c>
      <c r="I8" s="812" t="s">
        <v>315</v>
      </c>
      <c r="J8" s="813" t="s">
        <v>315</v>
      </c>
      <c r="K8" s="812" t="s">
        <v>315</v>
      </c>
      <c r="L8" s="811" t="s">
        <v>315</v>
      </c>
      <c r="M8" s="812" t="s">
        <v>315</v>
      </c>
      <c r="N8" s="812" t="s">
        <v>315</v>
      </c>
      <c r="O8" s="812" t="s">
        <v>315</v>
      </c>
    </row>
    <row r="9" spans="1:15" s="222" customFormat="1" ht="18" customHeight="1">
      <c r="A9" s="699" t="s">
        <v>1286</v>
      </c>
      <c r="B9" s="811" t="s">
        <v>315</v>
      </c>
      <c r="C9" s="812" t="s">
        <v>315</v>
      </c>
      <c r="D9" s="812" t="s">
        <v>315</v>
      </c>
      <c r="E9" s="813" t="s">
        <v>315</v>
      </c>
      <c r="F9" s="812" t="s">
        <v>315</v>
      </c>
      <c r="G9" s="812" t="s">
        <v>315</v>
      </c>
      <c r="H9" s="813" t="s">
        <v>315</v>
      </c>
      <c r="I9" s="812" t="s">
        <v>315</v>
      </c>
      <c r="J9" s="813" t="s">
        <v>315</v>
      </c>
      <c r="K9" s="812" t="s">
        <v>315</v>
      </c>
      <c r="L9" s="811" t="s">
        <v>315</v>
      </c>
      <c r="M9" s="812" t="s">
        <v>315</v>
      </c>
      <c r="N9" s="812" t="s">
        <v>315</v>
      </c>
      <c r="O9" s="812" t="s">
        <v>315</v>
      </c>
    </row>
    <row r="10" spans="1:15" s="222" customFormat="1" ht="17.25" customHeight="1">
      <c r="A10" s="699" t="s">
        <v>1309</v>
      </c>
      <c r="B10" s="811" t="s">
        <v>315</v>
      </c>
      <c r="C10" s="812" t="s">
        <v>315</v>
      </c>
      <c r="D10" s="812" t="s">
        <v>315</v>
      </c>
      <c r="E10" s="813" t="s">
        <v>315</v>
      </c>
      <c r="F10" s="812" t="s">
        <v>315</v>
      </c>
      <c r="G10" s="812" t="s">
        <v>315</v>
      </c>
      <c r="H10" s="813" t="s">
        <v>315</v>
      </c>
      <c r="I10" s="812" t="s">
        <v>315</v>
      </c>
      <c r="J10" s="813" t="s">
        <v>315</v>
      </c>
      <c r="K10" s="812" t="s">
        <v>315</v>
      </c>
      <c r="L10" s="811" t="s">
        <v>315</v>
      </c>
      <c r="M10" s="812" t="s">
        <v>315</v>
      </c>
      <c r="N10" s="812" t="s">
        <v>315</v>
      </c>
      <c r="O10" s="812" t="s">
        <v>315</v>
      </c>
    </row>
    <row r="11" spans="1:15" s="222" customFormat="1" ht="15" customHeight="1">
      <c r="A11" s="307"/>
      <c r="B11" s="352"/>
      <c r="C11" s="353"/>
      <c r="D11" s="353"/>
      <c r="E11" s="354"/>
      <c r="F11" s="353"/>
      <c r="G11" s="353"/>
      <c r="H11" s="354"/>
      <c r="I11" s="353"/>
      <c r="J11" s="354"/>
      <c r="K11" s="353"/>
      <c r="L11" s="352"/>
      <c r="M11" s="353"/>
      <c r="N11" s="353"/>
      <c r="O11" s="353"/>
    </row>
    <row r="12" spans="1:15" s="222" customFormat="1">
      <c r="A12" s="1354" t="s">
        <v>1306</v>
      </c>
      <c r="B12" s="1354"/>
      <c r="C12" s="1354"/>
      <c r="D12" s="1354"/>
      <c r="E12" s="1354"/>
      <c r="F12" s="1354"/>
      <c r="G12" s="1354"/>
      <c r="H12" s="1354"/>
      <c r="I12" s="1354"/>
      <c r="J12" s="1354"/>
      <c r="K12" s="1354"/>
      <c r="L12" s="1354"/>
      <c r="M12" s="1354"/>
      <c r="N12" s="1354"/>
      <c r="O12" s="1354"/>
    </row>
    <row r="13" spans="1:15" s="222" customFormat="1">
      <c r="A13" s="1354" t="s">
        <v>610</v>
      </c>
      <c r="B13" s="1354"/>
      <c r="C13" s="1354"/>
      <c r="D13" s="1354"/>
      <c r="E13" s="1354"/>
      <c r="F13" s="1354"/>
      <c r="G13" s="1354"/>
      <c r="H13" s="1354"/>
      <c r="I13" s="1354"/>
      <c r="J13" s="1354"/>
      <c r="K13" s="1354"/>
      <c r="L13" s="1354"/>
      <c r="M13" s="1354"/>
      <c r="N13" s="1354"/>
      <c r="O13" s="1354"/>
    </row>
    <row r="14" spans="1:15">
      <c r="A14" s="222"/>
      <c r="B14" s="222"/>
      <c r="C14" s="222"/>
      <c r="D14" s="222"/>
      <c r="E14" s="222"/>
      <c r="F14" s="222"/>
      <c r="G14" s="222"/>
      <c r="H14" s="222"/>
      <c r="I14" s="222"/>
      <c r="J14" s="222"/>
      <c r="K14" s="222"/>
      <c r="L14" s="222"/>
      <c r="M14" s="222"/>
      <c r="N14" s="222"/>
      <c r="O14" s="222"/>
    </row>
  </sheetData>
  <mergeCells count="2">
    <mergeCell ref="A12:O12"/>
    <mergeCell ref="A13:O13"/>
  </mergeCells>
  <printOptions horizontalCentered="1"/>
  <pageMargins left="0.78431372549019618" right="0.78431372549019618" top="0.98039215686274517" bottom="0.98039215686274517" header="0.50980392156862753" footer="0.50980392156862753"/>
  <pageSetup paperSize="9" scale="39" orientation="portrait" useFirstPageNumber="1"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0"/>
  <sheetViews>
    <sheetView zoomScaleNormal="100" workbookViewId="0">
      <selection sqref="A1:XFD1048576"/>
    </sheetView>
  </sheetViews>
  <sheetFormatPr defaultColWidth="9.140625" defaultRowHeight="15"/>
  <cols>
    <col min="1" max="1" width="14.7109375" style="221" bestFit="1" customWidth="1"/>
    <col min="2" max="2" width="9.85546875" style="221" bestFit="1" customWidth="1"/>
    <col min="3" max="3" width="10.85546875" style="221" bestFit="1" customWidth="1"/>
    <col min="4" max="4" width="10" style="221" bestFit="1" customWidth="1"/>
    <col min="5" max="5" width="10.85546875" style="221" bestFit="1" customWidth="1"/>
    <col min="6" max="6" width="10" style="221" bestFit="1" customWidth="1"/>
    <col min="7" max="7" width="15.85546875" style="221" customWidth="1"/>
    <col min="8" max="8" width="14.140625" style="221" customWidth="1"/>
    <col min="9" max="9" width="13.7109375" style="221" bestFit="1" customWidth="1"/>
    <col min="10" max="10" width="15.140625" style="221" customWidth="1"/>
    <col min="11" max="11" width="13.7109375" style="221" bestFit="1" customWidth="1"/>
    <col min="12" max="12" width="11.7109375" style="221" bestFit="1" customWidth="1"/>
    <col min="13" max="13" width="9.85546875" style="221" bestFit="1" customWidth="1"/>
    <col min="14" max="14" width="10.85546875" style="221" bestFit="1" customWidth="1"/>
    <col min="15" max="15" width="14.7109375" style="221" bestFit="1" customWidth="1"/>
    <col min="16" max="16" width="12.85546875" style="221" customWidth="1"/>
    <col min="17" max="17" width="14.140625" style="221" customWidth="1"/>
    <col min="18" max="19" width="14.5703125" style="221" customWidth="1"/>
    <col min="20" max="20" width="13.85546875" style="221" customWidth="1"/>
    <col min="21" max="21" width="13.5703125" style="221" customWidth="1"/>
    <col min="22" max="22" width="12" style="221" customWidth="1"/>
    <col min="23" max="23" width="10.5703125" style="221" customWidth="1"/>
    <col min="24" max="24" width="14" style="221" bestFit="1" customWidth="1"/>
    <col min="25" max="25" width="11.28515625" style="221" bestFit="1" customWidth="1"/>
    <col min="26" max="16384" width="9.140625" style="221"/>
  </cols>
  <sheetData>
    <row r="1" spans="1:24" ht="18" customHeight="1">
      <c r="A1" s="1275" t="s">
        <v>1297</v>
      </c>
      <c r="B1" s="1275"/>
      <c r="C1" s="1275"/>
      <c r="D1" s="1275"/>
      <c r="E1" s="1275"/>
      <c r="F1" s="1275"/>
      <c r="G1" s="1275"/>
      <c r="H1" s="1275"/>
      <c r="I1" s="1275"/>
      <c r="J1" s="1275"/>
      <c r="K1" s="1275"/>
      <c r="L1" s="1275"/>
      <c r="M1" s="1275"/>
      <c r="N1" s="1275"/>
      <c r="O1" s="1275"/>
      <c r="P1" s="1275"/>
      <c r="Q1" s="1275"/>
      <c r="R1" s="1275"/>
    </row>
    <row r="2" spans="1:24" s="355" customFormat="1" ht="18" customHeight="1">
      <c r="A2" s="1371" t="s">
        <v>611</v>
      </c>
      <c r="B2" s="1371" t="s">
        <v>337</v>
      </c>
      <c r="C2" s="1357" t="s">
        <v>612</v>
      </c>
      <c r="D2" s="1374"/>
      <c r="E2" s="1357" t="s">
        <v>613</v>
      </c>
      <c r="F2" s="1365"/>
      <c r="G2" s="1355" t="s">
        <v>614</v>
      </c>
      <c r="H2" s="1356"/>
      <c r="I2" s="1356"/>
      <c r="J2" s="1356"/>
      <c r="K2" s="1356"/>
      <c r="L2" s="1378"/>
      <c r="M2" s="1355" t="s">
        <v>615</v>
      </c>
      <c r="N2" s="1356"/>
      <c r="O2" s="1356"/>
      <c r="P2" s="1356"/>
      <c r="Q2" s="1356"/>
      <c r="R2" s="1378"/>
      <c r="S2" s="1355" t="s">
        <v>616</v>
      </c>
      <c r="T2" s="1356"/>
      <c r="U2" s="1356"/>
      <c r="V2" s="1357" t="s">
        <v>617</v>
      </c>
      <c r="W2" s="1358"/>
    </row>
    <row r="3" spans="1:24" s="355" customFormat="1" ht="18" customHeight="1">
      <c r="A3" s="1372"/>
      <c r="B3" s="1372"/>
      <c r="C3" s="1375"/>
      <c r="D3" s="1376"/>
      <c r="E3" s="1375"/>
      <c r="F3" s="1377"/>
      <c r="G3" s="1361" t="s">
        <v>618</v>
      </c>
      <c r="H3" s="1361"/>
      <c r="I3" s="1361"/>
      <c r="J3" s="1361" t="s">
        <v>619</v>
      </c>
      <c r="K3" s="1361"/>
      <c r="L3" s="1361"/>
      <c r="M3" s="1361" t="s">
        <v>618</v>
      </c>
      <c r="N3" s="1361"/>
      <c r="O3" s="1361"/>
      <c r="P3" s="1361" t="s">
        <v>619</v>
      </c>
      <c r="Q3" s="1361"/>
      <c r="R3" s="1361"/>
      <c r="S3" s="1362" t="s">
        <v>620</v>
      </c>
      <c r="T3" s="1357" t="s">
        <v>363</v>
      </c>
      <c r="U3" s="1365"/>
      <c r="V3" s="1359"/>
      <c r="W3" s="1360"/>
    </row>
    <row r="4" spans="1:24" s="228" customFormat="1" ht="25.5" customHeight="1">
      <c r="A4" s="1372"/>
      <c r="B4" s="1372"/>
      <c r="C4" s="1370" t="s">
        <v>621</v>
      </c>
      <c r="D4" s="1371" t="s">
        <v>363</v>
      </c>
      <c r="E4" s="1370" t="s">
        <v>622</v>
      </c>
      <c r="F4" s="1371" t="s">
        <v>363</v>
      </c>
      <c r="G4" s="1370" t="s">
        <v>623</v>
      </c>
      <c r="H4" s="1368" t="s">
        <v>363</v>
      </c>
      <c r="I4" s="1369"/>
      <c r="J4" s="1370" t="s">
        <v>623</v>
      </c>
      <c r="K4" s="1368" t="s">
        <v>363</v>
      </c>
      <c r="L4" s="1369"/>
      <c r="M4" s="1370" t="s">
        <v>623</v>
      </c>
      <c r="N4" s="1368" t="s">
        <v>363</v>
      </c>
      <c r="O4" s="1369"/>
      <c r="P4" s="1370" t="s">
        <v>620</v>
      </c>
      <c r="Q4" s="1368" t="s">
        <v>363</v>
      </c>
      <c r="R4" s="1369"/>
      <c r="S4" s="1363"/>
      <c r="T4" s="1366"/>
      <c r="U4" s="1367"/>
      <c r="V4" s="1370" t="s">
        <v>624</v>
      </c>
      <c r="W4" s="1370" t="s">
        <v>327</v>
      </c>
    </row>
    <row r="5" spans="1:24" s="228" customFormat="1" ht="13.5" customHeight="1">
      <c r="A5" s="1373"/>
      <c r="B5" s="1373"/>
      <c r="C5" s="1370"/>
      <c r="D5" s="1373"/>
      <c r="E5" s="1370"/>
      <c r="F5" s="1373"/>
      <c r="G5" s="1370"/>
      <c r="H5" s="934" t="s">
        <v>625</v>
      </c>
      <c r="I5" s="934" t="s">
        <v>626</v>
      </c>
      <c r="J5" s="1370"/>
      <c r="K5" s="934" t="s">
        <v>625</v>
      </c>
      <c r="L5" s="934" t="s">
        <v>626</v>
      </c>
      <c r="M5" s="1370"/>
      <c r="N5" s="934" t="s">
        <v>625</v>
      </c>
      <c r="O5" s="934" t="s">
        <v>626</v>
      </c>
      <c r="P5" s="1370"/>
      <c r="Q5" s="934" t="s">
        <v>625</v>
      </c>
      <c r="R5" s="934" t="s">
        <v>626</v>
      </c>
      <c r="S5" s="1364"/>
      <c r="T5" s="934" t="s">
        <v>1298</v>
      </c>
      <c r="U5" s="934" t="s">
        <v>626</v>
      </c>
      <c r="V5" s="1361"/>
      <c r="W5" s="1370"/>
    </row>
    <row r="6" spans="1:24" s="228" customFormat="1">
      <c r="A6" s="814">
        <v>1</v>
      </c>
      <c r="B6" s="815">
        <v>2</v>
      </c>
      <c r="C6" s="816">
        <v>3</v>
      </c>
      <c r="D6" s="815">
        <v>4</v>
      </c>
      <c r="E6" s="815">
        <v>6</v>
      </c>
      <c r="F6" s="815">
        <v>8</v>
      </c>
      <c r="G6" s="816">
        <v>9</v>
      </c>
      <c r="H6" s="815">
        <v>10</v>
      </c>
      <c r="I6" s="816">
        <v>11</v>
      </c>
      <c r="J6" s="815">
        <v>12</v>
      </c>
      <c r="K6" s="816">
        <v>13</v>
      </c>
      <c r="L6" s="815">
        <v>14</v>
      </c>
      <c r="M6" s="816">
        <v>15</v>
      </c>
      <c r="N6" s="815">
        <v>16</v>
      </c>
      <c r="O6" s="816">
        <v>17</v>
      </c>
      <c r="P6" s="815">
        <v>18</v>
      </c>
      <c r="Q6" s="816">
        <v>19</v>
      </c>
      <c r="R6" s="815">
        <v>20</v>
      </c>
      <c r="S6" s="816">
        <v>21</v>
      </c>
      <c r="T6" s="815">
        <v>22</v>
      </c>
      <c r="U6" s="815">
        <v>24</v>
      </c>
      <c r="V6" s="816">
        <v>25</v>
      </c>
      <c r="W6" s="816">
        <v>26</v>
      </c>
    </row>
    <row r="7" spans="1:24" s="228" customFormat="1" ht="15" customHeight="1">
      <c r="A7" s="817" t="s">
        <v>78</v>
      </c>
      <c r="B7" s="818">
        <v>249</v>
      </c>
      <c r="C7" s="819">
        <v>651</v>
      </c>
      <c r="D7" s="819">
        <v>58.702923250000005</v>
      </c>
      <c r="E7" s="691">
        <v>0</v>
      </c>
      <c r="F7" s="691">
        <v>0</v>
      </c>
      <c r="G7" s="820">
        <v>250324175</v>
      </c>
      <c r="H7" s="820">
        <v>597.45505075000005</v>
      </c>
      <c r="I7" s="820">
        <v>23977300.661550745</v>
      </c>
      <c r="J7" s="820">
        <v>122260276</v>
      </c>
      <c r="K7" s="820">
        <v>282.50272100000001</v>
      </c>
      <c r="L7" s="820">
        <v>10337953.674220998</v>
      </c>
      <c r="M7" s="821">
        <v>0</v>
      </c>
      <c r="N7" s="821">
        <v>0</v>
      </c>
      <c r="O7" s="821">
        <v>0</v>
      </c>
      <c r="P7" s="821">
        <v>1</v>
      </c>
      <c r="Q7" s="821">
        <v>3.5E-4</v>
      </c>
      <c r="R7" s="822">
        <v>4.9349999999999998E-2</v>
      </c>
      <c r="S7" s="820">
        <v>372585103</v>
      </c>
      <c r="T7" s="823">
        <f>Q7+N7+K7+H7</f>
        <v>879.95812175000015</v>
      </c>
      <c r="U7" s="824">
        <f>R7+O7+L7+I7+F7+D7</f>
        <v>34315313.088045001</v>
      </c>
      <c r="V7" s="820">
        <v>15158</v>
      </c>
      <c r="W7" s="820">
        <v>1840.6592558499999</v>
      </c>
      <c r="X7" s="356"/>
    </row>
    <row r="8" spans="1:24" s="228" customFormat="1" ht="15" customHeight="1">
      <c r="A8" s="817" t="s">
        <v>627</v>
      </c>
      <c r="B8" s="825">
        <v>108</v>
      </c>
      <c r="C8" s="819">
        <v>68082</v>
      </c>
      <c r="D8" s="819">
        <v>4444.5221019250002</v>
      </c>
      <c r="E8" s="819">
        <v>0</v>
      </c>
      <c r="F8" s="819">
        <v>0</v>
      </c>
      <c r="G8" s="819">
        <v>673178022</v>
      </c>
      <c r="H8" s="819">
        <v>26295.807980699999</v>
      </c>
      <c r="I8" s="819">
        <v>44580979.802480742</v>
      </c>
      <c r="J8" s="819">
        <v>650550721</v>
      </c>
      <c r="K8" s="819">
        <v>23706.174332999995</v>
      </c>
      <c r="L8" s="819">
        <v>42758486.908283025</v>
      </c>
      <c r="M8" s="821">
        <v>0</v>
      </c>
      <c r="N8" s="821">
        <v>0</v>
      </c>
      <c r="O8" s="821">
        <v>0</v>
      </c>
      <c r="P8" s="821">
        <v>0</v>
      </c>
      <c r="Q8" s="821">
        <v>3.5E-4</v>
      </c>
      <c r="R8" s="822">
        <v>4.9349999999999998E-2</v>
      </c>
      <c r="S8" s="819">
        <v>1323796825</v>
      </c>
      <c r="T8" s="819">
        <v>54446.504415625008</v>
      </c>
      <c r="U8" s="819">
        <v>87343911.232865632</v>
      </c>
      <c r="V8" s="819">
        <v>3016327</v>
      </c>
      <c r="W8" s="819">
        <v>198560.01045006557</v>
      </c>
    </row>
    <row r="9" spans="1:24" s="222" customFormat="1" ht="15" customHeight="1">
      <c r="A9" s="826">
        <v>45020</v>
      </c>
      <c r="B9" s="911">
        <v>5</v>
      </c>
      <c r="C9" s="827">
        <v>4</v>
      </c>
      <c r="D9" s="827">
        <v>0.37564999999999998</v>
      </c>
      <c r="E9" s="687">
        <v>0</v>
      </c>
      <c r="F9" s="687">
        <v>0</v>
      </c>
      <c r="G9" s="827">
        <v>8</v>
      </c>
      <c r="H9" s="827">
        <v>4.3750000000000004E-3</v>
      </c>
      <c r="I9" s="827">
        <v>0.74937500000000001</v>
      </c>
      <c r="J9" s="821">
        <v>0</v>
      </c>
      <c r="K9" s="821">
        <v>0</v>
      </c>
      <c r="L9" s="821">
        <v>0</v>
      </c>
      <c r="M9" s="821">
        <v>0</v>
      </c>
      <c r="N9" s="821">
        <v>0</v>
      </c>
      <c r="O9" s="821">
        <v>0</v>
      </c>
      <c r="P9" s="821">
        <v>0</v>
      </c>
      <c r="Q9" s="821">
        <v>0</v>
      </c>
      <c r="R9" s="822">
        <v>0</v>
      </c>
      <c r="S9" s="827">
        <v>12</v>
      </c>
      <c r="T9" s="828">
        <v>0.380025</v>
      </c>
      <c r="U9" s="827">
        <v>1.1250249999999999</v>
      </c>
      <c r="V9" s="821">
        <v>0</v>
      </c>
      <c r="W9" s="821">
        <v>0</v>
      </c>
    </row>
    <row r="10" spans="1:24" s="222" customFormat="1" ht="15" customHeight="1">
      <c r="A10" s="826">
        <v>45050</v>
      </c>
      <c r="B10" s="911">
        <v>19</v>
      </c>
      <c r="C10" s="827">
        <v>4125</v>
      </c>
      <c r="D10" s="827">
        <v>258.22933174999997</v>
      </c>
      <c r="E10" s="687">
        <v>0</v>
      </c>
      <c r="F10" s="687">
        <v>0</v>
      </c>
      <c r="G10" s="827">
        <v>240516</v>
      </c>
      <c r="H10" s="827">
        <v>22.856285100000001</v>
      </c>
      <c r="I10" s="827">
        <v>15033.2670351</v>
      </c>
      <c r="J10" s="827">
        <v>111042</v>
      </c>
      <c r="K10" s="827">
        <v>5.2585880249999999</v>
      </c>
      <c r="L10" s="827">
        <v>6898.8190380249998</v>
      </c>
      <c r="M10" s="821">
        <v>0</v>
      </c>
      <c r="N10" s="821">
        <v>0</v>
      </c>
      <c r="O10" s="821">
        <v>0</v>
      </c>
      <c r="P10" s="821">
        <v>0</v>
      </c>
      <c r="Q10" s="821">
        <v>0</v>
      </c>
      <c r="R10" s="822">
        <v>0</v>
      </c>
      <c r="S10" s="827">
        <v>355683</v>
      </c>
      <c r="T10" s="828">
        <v>286.344204875</v>
      </c>
      <c r="U10" s="827">
        <v>22190.315404875</v>
      </c>
      <c r="V10" s="827">
        <v>2384</v>
      </c>
      <c r="W10" s="827">
        <v>149.29142016000014</v>
      </c>
    </row>
    <row r="11" spans="1:24" s="222" customFormat="1" ht="15" customHeight="1">
      <c r="A11" s="826">
        <v>45081</v>
      </c>
      <c r="B11" s="911">
        <v>21</v>
      </c>
      <c r="C11" s="827">
        <v>12197</v>
      </c>
      <c r="D11" s="827">
        <v>770.8637086</v>
      </c>
      <c r="E11" s="687">
        <v>0</v>
      </c>
      <c r="F11" s="687">
        <v>0</v>
      </c>
      <c r="G11" s="827">
        <v>17050864</v>
      </c>
      <c r="H11" s="827">
        <v>865.79411615000004</v>
      </c>
      <c r="I11" s="827">
        <v>1088483.6542161501</v>
      </c>
      <c r="J11" s="827">
        <v>15872214</v>
      </c>
      <c r="K11" s="827">
        <v>697.40434740000001</v>
      </c>
      <c r="L11" s="827">
        <v>1006993.8518974</v>
      </c>
      <c r="M11" s="821">
        <v>0</v>
      </c>
      <c r="N11" s="821">
        <v>0</v>
      </c>
      <c r="O11" s="821">
        <v>0</v>
      </c>
      <c r="P11" s="821">
        <v>0</v>
      </c>
      <c r="Q11" s="821">
        <v>0</v>
      </c>
      <c r="R11" s="822">
        <v>0</v>
      </c>
      <c r="S11" s="827">
        <v>32935275</v>
      </c>
      <c r="T11" s="828">
        <v>2334.0621721500002</v>
      </c>
      <c r="U11" s="827">
        <v>2096248.3698221501</v>
      </c>
      <c r="V11" s="827">
        <v>501972</v>
      </c>
      <c r="W11" s="827">
        <v>32487.45661506911</v>
      </c>
    </row>
    <row r="12" spans="1:24" s="222" customFormat="1" ht="15" customHeight="1">
      <c r="A12" s="829">
        <v>45111</v>
      </c>
      <c r="B12" s="912">
        <v>21</v>
      </c>
      <c r="C12" s="830">
        <v>15512</v>
      </c>
      <c r="D12" s="830">
        <v>1029.4874264749999</v>
      </c>
      <c r="E12" s="831">
        <v>0</v>
      </c>
      <c r="F12" s="831">
        <v>0</v>
      </c>
      <c r="G12" s="830">
        <v>72310427</v>
      </c>
      <c r="H12" s="830">
        <v>3164.2145798500001</v>
      </c>
      <c r="I12" s="830">
        <v>4804591.1232298501</v>
      </c>
      <c r="J12" s="830">
        <v>65885003</v>
      </c>
      <c r="K12" s="830">
        <v>3172.40168825</v>
      </c>
      <c r="L12" s="830">
        <v>4345504.1590382503</v>
      </c>
      <c r="M12" s="832">
        <v>0</v>
      </c>
      <c r="N12" s="832">
        <v>0</v>
      </c>
      <c r="O12" s="832">
        <v>0</v>
      </c>
      <c r="P12" s="832">
        <v>0</v>
      </c>
      <c r="Q12" s="832">
        <v>0</v>
      </c>
      <c r="R12" s="833">
        <v>0</v>
      </c>
      <c r="S12" s="830">
        <v>138210942</v>
      </c>
      <c r="T12" s="834">
        <v>7366.1036945750002</v>
      </c>
      <c r="U12" s="830">
        <v>9151124.7696945742</v>
      </c>
      <c r="V12" s="830">
        <v>14482</v>
      </c>
      <c r="W12" s="830">
        <v>963.45371694002301</v>
      </c>
    </row>
    <row r="13" spans="1:24" s="222" customFormat="1" ht="15" customHeight="1">
      <c r="A13" s="826">
        <v>45139</v>
      </c>
      <c r="B13" s="911">
        <v>22</v>
      </c>
      <c r="C13" s="827">
        <v>17848</v>
      </c>
      <c r="D13" s="827">
        <v>1166.6175724</v>
      </c>
      <c r="E13" s="700">
        <v>0</v>
      </c>
      <c r="F13" s="700">
        <v>0</v>
      </c>
      <c r="G13" s="827">
        <v>175596801</v>
      </c>
      <c r="H13" s="827">
        <v>6644.2128338250004</v>
      </c>
      <c r="I13" s="827">
        <v>11493437.782083824</v>
      </c>
      <c r="J13" s="827">
        <v>180493596</v>
      </c>
      <c r="K13" s="827">
        <v>6914.8892674500003</v>
      </c>
      <c r="L13" s="827">
        <v>11729760.02506745</v>
      </c>
      <c r="M13" s="821">
        <v>0</v>
      </c>
      <c r="N13" s="821">
        <v>0</v>
      </c>
      <c r="O13" s="821">
        <v>0</v>
      </c>
      <c r="P13" s="821">
        <v>0</v>
      </c>
      <c r="Q13" s="832">
        <v>0</v>
      </c>
      <c r="R13" s="822">
        <v>0</v>
      </c>
      <c r="S13" s="827">
        <v>356108245</v>
      </c>
      <c r="T13" s="828">
        <v>14725.719673674999</v>
      </c>
      <c r="U13" s="827">
        <v>23224364.424723674</v>
      </c>
      <c r="V13" s="827">
        <v>253184</v>
      </c>
      <c r="W13" s="827">
        <v>16414.275709439957</v>
      </c>
    </row>
    <row r="14" spans="1:24" s="222" customFormat="1" ht="15" customHeight="1">
      <c r="A14" s="826">
        <v>45170</v>
      </c>
      <c r="B14" s="911">
        <v>20</v>
      </c>
      <c r="C14" s="827">
        <v>18396</v>
      </c>
      <c r="D14" s="827">
        <v>1218.9484127000001</v>
      </c>
      <c r="E14" s="700">
        <v>0</v>
      </c>
      <c r="F14" s="700">
        <v>0</v>
      </c>
      <c r="G14" s="827">
        <v>407979406</v>
      </c>
      <c r="H14" s="827">
        <v>15598.725790774999</v>
      </c>
      <c r="I14" s="827">
        <v>27179433.226540815</v>
      </c>
      <c r="J14" s="827">
        <v>388188866</v>
      </c>
      <c r="K14" s="827">
        <v>12916.220441874997</v>
      </c>
      <c r="L14" s="827">
        <v>25669330.053241905</v>
      </c>
      <c r="M14" s="821">
        <v>0</v>
      </c>
      <c r="N14" s="821">
        <v>0</v>
      </c>
      <c r="O14" s="821">
        <v>0</v>
      </c>
      <c r="P14" s="821">
        <v>0</v>
      </c>
      <c r="Q14" s="821">
        <v>0</v>
      </c>
      <c r="R14" s="822">
        <v>0</v>
      </c>
      <c r="S14" s="827">
        <v>796186668</v>
      </c>
      <c r="T14" s="828">
        <v>29733.894645350007</v>
      </c>
      <c r="U14" s="827">
        <v>52849982.228195362</v>
      </c>
      <c r="V14" s="827">
        <v>3016327</v>
      </c>
      <c r="W14" s="827">
        <v>198560.01045006557</v>
      </c>
    </row>
    <row r="15" spans="1:24">
      <c r="A15" s="918"/>
      <c r="B15" s="918"/>
      <c r="C15" s="918"/>
      <c r="D15" s="918"/>
      <c r="E15" s="918"/>
      <c r="F15" s="918"/>
      <c r="G15" s="918"/>
      <c r="H15" s="918"/>
      <c r="I15" s="918"/>
      <c r="J15" s="918"/>
      <c r="K15" s="918"/>
      <c r="L15" s="918"/>
      <c r="M15" s="918"/>
      <c r="N15" s="918"/>
      <c r="O15" s="918"/>
      <c r="P15" s="918"/>
      <c r="Q15" s="918"/>
      <c r="R15" s="918"/>
    </row>
    <row r="16" spans="1:24">
      <c r="A16" s="1275" t="s">
        <v>628</v>
      </c>
      <c r="B16" s="1275"/>
      <c r="C16" s="1275"/>
      <c r="D16" s="1275"/>
      <c r="E16" s="1275"/>
      <c r="F16" s="1275"/>
      <c r="G16" s="1275"/>
      <c r="H16" s="1275"/>
      <c r="I16" s="1275"/>
      <c r="J16" s="1275"/>
      <c r="K16" s="222"/>
      <c r="L16" s="222"/>
      <c r="M16" s="222"/>
      <c r="N16" s="222"/>
      <c r="O16" s="222"/>
      <c r="P16" s="222"/>
      <c r="Q16" s="222"/>
      <c r="R16" s="222"/>
      <c r="S16" s="222"/>
      <c r="T16" s="835"/>
      <c r="U16" s="835"/>
      <c r="V16" s="222"/>
      <c r="W16" s="222"/>
    </row>
    <row r="17" spans="1:23">
      <c r="A17" s="918" t="s">
        <v>629</v>
      </c>
      <c r="B17" s="918"/>
      <c r="C17" s="918"/>
      <c r="D17" s="918"/>
      <c r="E17" s="918"/>
      <c r="F17" s="918"/>
      <c r="G17" s="918"/>
      <c r="H17" s="918"/>
      <c r="I17" s="918"/>
      <c r="J17" s="918"/>
      <c r="K17" s="222"/>
      <c r="L17" s="222"/>
      <c r="M17" s="222"/>
      <c r="N17" s="222"/>
      <c r="O17" s="222"/>
      <c r="P17" s="222"/>
      <c r="Q17" s="222"/>
      <c r="R17" s="222"/>
      <c r="S17" s="222"/>
      <c r="T17" s="835"/>
      <c r="U17" s="835"/>
      <c r="V17" s="222"/>
      <c r="W17" s="222"/>
    </row>
    <row r="18" spans="1:23">
      <c r="A18" s="918" t="s">
        <v>1377</v>
      </c>
      <c r="B18" s="918"/>
      <c r="C18" s="918"/>
      <c r="D18" s="918"/>
      <c r="E18" s="918"/>
      <c r="F18" s="918"/>
      <c r="G18" s="918"/>
      <c r="H18" s="918"/>
      <c r="I18" s="918"/>
      <c r="J18" s="918"/>
      <c r="K18" s="222"/>
      <c r="L18" s="222"/>
      <c r="M18" s="222"/>
      <c r="N18" s="222"/>
      <c r="O18" s="222"/>
      <c r="P18" s="222"/>
      <c r="Q18" s="222"/>
      <c r="R18" s="222"/>
      <c r="S18" s="222"/>
      <c r="T18" s="835"/>
      <c r="U18" s="835"/>
      <c r="V18" s="222"/>
      <c r="W18" s="222"/>
    </row>
    <row r="19" spans="1:23">
      <c r="A19" s="1275" t="s">
        <v>1306</v>
      </c>
      <c r="B19" s="1275"/>
      <c r="C19" s="1275"/>
      <c r="D19" s="1275"/>
      <c r="E19" s="1275"/>
      <c r="F19" s="1275"/>
      <c r="G19" s="1275"/>
      <c r="H19" s="1275"/>
      <c r="I19" s="1275"/>
      <c r="J19" s="1275"/>
      <c r="K19" s="222"/>
      <c r="L19" s="222"/>
      <c r="M19" s="222"/>
      <c r="N19" s="222"/>
      <c r="O19" s="222"/>
      <c r="P19" s="222"/>
      <c r="Q19" s="222"/>
      <c r="R19" s="222"/>
      <c r="S19" s="222"/>
      <c r="T19" s="835"/>
      <c r="U19" s="835"/>
      <c r="V19" s="222"/>
      <c r="W19" s="222"/>
    </row>
    <row r="20" spans="1:23">
      <c r="A20" s="1275" t="s">
        <v>402</v>
      </c>
      <c r="B20" s="1275"/>
      <c r="C20" s="1275"/>
      <c r="D20" s="1275"/>
      <c r="E20" s="1275"/>
      <c r="F20" s="1275"/>
      <c r="G20" s="1275"/>
      <c r="H20" s="1275"/>
      <c r="I20" s="1275"/>
      <c r="J20" s="1275"/>
      <c r="K20" s="222"/>
      <c r="L20" s="222"/>
      <c r="M20" s="222"/>
      <c r="N20" s="222"/>
      <c r="O20" s="222"/>
      <c r="P20" s="222"/>
      <c r="Q20" s="222"/>
      <c r="R20" s="222"/>
      <c r="S20" s="222"/>
      <c r="T20" s="835"/>
      <c r="U20" s="835"/>
      <c r="V20" s="222"/>
      <c r="W20" s="222"/>
    </row>
  </sheetData>
  <mergeCells count="32">
    <mergeCell ref="M4:M5"/>
    <mergeCell ref="G4:G5"/>
    <mergeCell ref="A19:J19"/>
    <mergeCell ref="A1:R1"/>
    <mergeCell ref="A2:A5"/>
    <mergeCell ref="B2:B5"/>
    <mergeCell ref="C2:D3"/>
    <mergeCell ref="E2:F3"/>
    <mergeCell ref="G2:L2"/>
    <mergeCell ref="M2:R2"/>
    <mergeCell ref="C4:C5"/>
    <mergeCell ref="D4:D5"/>
    <mergeCell ref="E4:E5"/>
    <mergeCell ref="F4:F5"/>
    <mergeCell ref="H4:I4"/>
    <mergeCell ref="J4:J5"/>
    <mergeCell ref="A16:J16"/>
    <mergeCell ref="A20:J20"/>
    <mergeCell ref="S2:U2"/>
    <mergeCell ref="V2:W3"/>
    <mergeCell ref="G3:I3"/>
    <mergeCell ref="J3:L3"/>
    <mergeCell ref="M3:O3"/>
    <mergeCell ref="P3:R3"/>
    <mergeCell ref="S3:S5"/>
    <mergeCell ref="T3:U4"/>
    <mergeCell ref="N4:O4"/>
    <mergeCell ref="P4:P5"/>
    <mergeCell ref="Q4:R4"/>
    <mergeCell ref="V4:V5"/>
    <mergeCell ref="W4:W5"/>
    <mergeCell ref="K4:L4"/>
  </mergeCells>
  <printOptions horizontalCentered="1"/>
  <pageMargins left="0.78431372549019618" right="0.78431372549019618" top="0.98039215686274517" bottom="0.98039215686274517" header="0.50980392156862753" footer="0.50980392156862753"/>
  <pageSetup paperSize="9" scale="42" orientation="landscape" useFirstPageNumber="1"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6"/>
  <sheetViews>
    <sheetView zoomScaleNormal="100" workbookViewId="0">
      <selection sqref="A1:XFD1048576"/>
    </sheetView>
  </sheetViews>
  <sheetFormatPr defaultColWidth="9.140625" defaultRowHeight="15"/>
  <cols>
    <col min="1" max="1" width="12.28515625" style="221" bestFit="1" customWidth="1"/>
    <col min="2" max="2" width="9.28515625" style="221" bestFit="1" customWidth="1"/>
    <col min="3" max="6" width="13.7109375" style="221" bestFit="1" customWidth="1"/>
    <col min="7" max="7" width="14.42578125" style="221" bestFit="1" customWidth="1"/>
    <col min="8" max="8" width="13.7109375" style="221" bestFit="1" customWidth="1"/>
    <col min="9" max="9" width="14.28515625" style="221" bestFit="1" customWidth="1"/>
    <col min="10" max="14" width="13.7109375" style="221" bestFit="1" customWidth="1"/>
    <col min="15" max="15" width="15.5703125" style="221" customWidth="1"/>
    <col min="16" max="18" width="13.7109375" style="221" bestFit="1" customWidth="1"/>
    <col min="19" max="19" width="14.5703125" style="221" customWidth="1"/>
    <col min="20" max="20" width="11" style="221" customWidth="1"/>
    <col min="21" max="21" width="14.140625" style="221" customWidth="1"/>
    <col min="22" max="22" width="10.85546875" style="221" customWidth="1"/>
    <col min="23" max="23" width="10.42578125" style="221" customWidth="1"/>
    <col min="24" max="16384" width="9.140625" style="221"/>
  </cols>
  <sheetData>
    <row r="1" spans="1:23" ht="18" customHeight="1">
      <c r="A1" s="1281" t="s">
        <v>1299</v>
      </c>
      <c r="B1" s="1281"/>
      <c r="C1" s="1281"/>
      <c r="D1" s="1281"/>
      <c r="E1" s="1281"/>
      <c r="F1" s="1281"/>
      <c r="G1" s="1281"/>
      <c r="H1" s="1281"/>
      <c r="I1" s="1281"/>
      <c r="J1" s="1281"/>
      <c r="K1" s="1281"/>
      <c r="L1" s="1281"/>
      <c r="M1" s="1281"/>
      <c r="N1" s="1281"/>
    </row>
    <row r="2" spans="1:23" s="355" customFormat="1" ht="18" customHeight="1">
      <c r="A2" s="1371" t="s">
        <v>611</v>
      </c>
      <c r="B2" s="1371" t="s">
        <v>337</v>
      </c>
      <c r="C2" s="1357" t="s">
        <v>612</v>
      </c>
      <c r="D2" s="1374"/>
      <c r="E2" s="1357" t="s">
        <v>613</v>
      </c>
      <c r="F2" s="1365"/>
      <c r="G2" s="1355" t="s">
        <v>614</v>
      </c>
      <c r="H2" s="1356"/>
      <c r="I2" s="1356"/>
      <c r="J2" s="1356"/>
      <c r="K2" s="1356"/>
      <c r="L2" s="1378"/>
      <c r="M2" s="1355" t="s">
        <v>615</v>
      </c>
      <c r="N2" s="1356"/>
      <c r="O2" s="1356"/>
      <c r="P2" s="1356"/>
      <c r="Q2" s="1356"/>
      <c r="R2" s="1378"/>
      <c r="S2" s="1355" t="s">
        <v>616</v>
      </c>
      <c r="T2" s="1356"/>
      <c r="U2" s="1356"/>
      <c r="V2" s="1357" t="s">
        <v>617</v>
      </c>
      <c r="W2" s="1358"/>
    </row>
    <row r="3" spans="1:23" s="355" customFormat="1" ht="18" customHeight="1">
      <c r="A3" s="1372"/>
      <c r="B3" s="1372"/>
      <c r="C3" s="1375"/>
      <c r="D3" s="1376"/>
      <c r="E3" s="1375"/>
      <c r="F3" s="1377"/>
      <c r="G3" s="1361" t="s">
        <v>618</v>
      </c>
      <c r="H3" s="1361"/>
      <c r="I3" s="1361"/>
      <c r="J3" s="1361" t="s">
        <v>619</v>
      </c>
      <c r="K3" s="1361"/>
      <c r="L3" s="1361"/>
      <c r="M3" s="1361" t="s">
        <v>618</v>
      </c>
      <c r="N3" s="1361"/>
      <c r="O3" s="1361"/>
      <c r="P3" s="1361" t="s">
        <v>619</v>
      </c>
      <c r="Q3" s="1361"/>
      <c r="R3" s="1361"/>
      <c r="S3" s="1362" t="s">
        <v>620</v>
      </c>
      <c r="T3" s="1357" t="s">
        <v>363</v>
      </c>
      <c r="U3" s="1365"/>
      <c r="V3" s="1359"/>
      <c r="W3" s="1360"/>
    </row>
    <row r="4" spans="1:23" s="228" customFormat="1" ht="25.5" customHeight="1">
      <c r="A4" s="1372"/>
      <c r="B4" s="1372"/>
      <c r="C4" s="1370" t="s">
        <v>621</v>
      </c>
      <c r="D4" s="1371" t="s">
        <v>363</v>
      </c>
      <c r="E4" s="1370" t="s">
        <v>622</v>
      </c>
      <c r="F4" s="1371" t="s">
        <v>363</v>
      </c>
      <c r="G4" s="1370" t="s">
        <v>623</v>
      </c>
      <c r="H4" s="1368" t="s">
        <v>363</v>
      </c>
      <c r="I4" s="1369"/>
      <c r="J4" s="1370" t="s">
        <v>623</v>
      </c>
      <c r="K4" s="1368" t="s">
        <v>363</v>
      </c>
      <c r="L4" s="1369"/>
      <c r="M4" s="1370" t="s">
        <v>623</v>
      </c>
      <c r="N4" s="1368" t="s">
        <v>363</v>
      </c>
      <c r="O4" s="1369"/>
      <c r="P4" s="1370" t="s">
        <v>620</v>
      </c>
      <c r="Q4" s="1368" t="s">
        <v>363</v>
      </c>
      <c r="R4" s="1369"/>
      <c r="S4" s="1363"/>
      <c r="T4" s="1366"/>
      <c r="U4" s="1367"/>
      <c r="V4" s="1370" t="s">
        <v>624</v>
      </c>
      <c r="W4" s="1370" t="s">
        <v>630</v>
      </c>
    </row>
    <row r="5" spans="1:23" s="228" customFormat="1" ht="13.5" customHeight="1">
      <c r="A5" s="1373"/>
      <c r="B5" s="1373"/>
      <c r="C5" s="1370"/>
      <c r="D5" s="1373"/>
      <c r="E5" s="1370"/>
      <c r="F5" s="1373"/>
      <c r="G5" s="1370"/>
      <c r="H5" s="934" t="s">
        <v>625</v>
      </c>
      <c r="I5" s="934" t="s">
        <v>626</v>
      </c>
      <c r="J5" s="1370"/>
      <c r="K5" s="934" t="s">
        <v>625</v>
      </c>
      <c r="L5" s="934" t="s">
        <v>626</v>
      </c>
      <c r="M5" s="1370"/>
      <c r="N5" s="934" t="s">
        <v>625</v>
      </c>
      <c r="O5" s="934" t="s">
        <v>626</v>
      </c>
      <c r="P5" s="1370"/>
      <c r="Q5" s="934" t="s">
        <v>625</v>
      </c>
      <c r="R5" s="934" t="s">
        <v>626</v>
      </c>
      <c r="S5" s="1364"/>
      <c r="T5" s="934" t="s">
        <v>1298</v>
      </c>
      <c r="U5" s="934" t="s">
        <v>626</v>
      </c>
      <c r="V5" s="1361"/>
      <c r="W5" s="1370"/>
    </row>
    <row r="6" spans="1:23" s="228" customFormat="1">
      <c r="A6" s="814">
        <v>1</v>
      </c>
      <c r="B6" s="815">
        <v>2</v>
      </c>
      <c r="C6" s="816">
        <v>3</v>
      </c>
      <c r="D6" s="815">
        <v>4</v>
      </c>
      <c r="E6" s="815">
        <v>6</v>
      </c>
      <c r="F6" s="815">
        <v>8</v>
      </c>
      <c r="G6" s="816">
        <v>9</v>
      </c>
      <c r="H6" s="815">
        <v>10</v>
      </c>
      <c r="I6" s="816">
        <v>11</v>
      </c>
      <c r="J6" s="815">
        <v>12</v>
      </c>
      <c r="K6" s="816">
        <v>13</v>
      </c>
      <c r="L6" s="815">
        <v>14</v>
      </c>
      <c r="M6" s="816">
        <v>15</v>
      </c>
      <c r="N6" s="815">
        <v>16</v>
      </c>
      <c r="O6" s="816">
        <v>17</v>
      </c>
      <c r="P6" s="815">
        <v>18</v>
      </c>
      <c r="Q6" s="816">
        <v>19</v>
      </c>
      <c r="R6" s="815">
        <v>20</v>
      </c>
      <c r="S6" s="816">
        <v>21</v>
      </c>
      <c r="T6" s="816">
        <v>22</v>
      </c>
      <c r="U6" s="815">
        <v>23</v>
      </c>
      <c r="V6" s="815">
        <v>24</v>
      </c>
      <c r="W6" s="816">
        <v>25</v>
      </c>
    </row>
    <row r="7" spans="1:23" s="228" customFormat="1" ht="15" customHeight="1">
      <c r="A7" s="836" t="s">
        <v>78</v>
      </c>
      <c r="B7" s="837">
        <v>249</v>
      </c>
      <c r="C7" s="837">
        <v>104737382</v>
      </c>
      <c r="D7" s="837">
        <v>9520684.7216502689</v>
      </c>
      <c r="E7" s="837">
        <v>284126341</v>
      </c>
      <c r="F7" s="837">
        <v>19072304.389937773</v>
      </c>
      <c r="G7" s="837">
        <v>20763480772</v>
      </c>
      <c r="H7" s="837">
        <v>5455501.2024448225</v>
      </c>
      <c r="I7" s="837">
        <v>1933461254.1151459</v>
      </c>
      <c r="J7" s="837">
        <v>19778451497</v>
      </c>
      <c r="K7" s="837">
        <v>5500054.3408372877</v>
      </c>
      <c r="L7" s="837">
        <v>1801064480.2183127</v>
      </c>
      <c r="M7" s="837">
        <v>562161847</v>
      </c>
      <c r="N7" s="837">
        <v>632268.6102540649</v>
      </c>
      <c r="O7" s="837">
        <v>40848216.048080534</v>
      </c>
      <c r="P7" s="837">
        <v>272811743</v>
      </c>
      <c r="Q7" s="837">
        <v>300431.93264513515</v>
      </c>
      <c r="R7" s="837">
        <v>18359528.585406065</v>
      </c>
      <c r="S7" s="837">
        <v>41765769582</v>
      </c>
      <c r="T7" s="837">
        <v>40481245.197769351</v>
      </c>
      <c r="U7" s="837">
        <v>3822326468.0785332</v>
      </c>
      <c r="V7" s="837">
        <v>13418486</v>
      </c>
      <c r="W7" s="837">
        <v>1105826.27</v>
      </c>
    </row>
    <row r="8" spans="1:23" s="228" customFormat="1" ht="15" customHeight="1">
      <c r="A8" s="836" t="s">
        <v>627</v>
      </c>
      <c r="B8" s="837">
        <v>123</v>
      </c>
      <c r="C8" s="837">
        <v>38348094</v>
      </c>
      <c r="D8" s="837">
        <v>3357029.1</v>
      </c>
      <c r="E8" s="837">
        <v>141751987</v>
      </c>
      <c r="F8" s="837">
        <v>10645216.17</v>
      </c>
      <c r="G8" s="837">
        <v>19932682296</v>
      </c>
      <c r="H8" s="837">
        <f>SUM(H9:H14)</f>
        <v>3387262.5202376097</v>
      </c>
      <c r="I8" s="837">
        <f t="shared" ref="I8:U8" si="0">SUM(I9:I14)</f>
        <v>1756520961.9356461</v>
      </c>
      <c r="J8" s="837">
        <f t="shared" si="0"/>
        <v>19240915831</v>
      </c>
      <c r="K8" s="837">
        <f t="shared" si="0"/>
        <v>3196728.5380752836</v>
      </c>
      <c r="L8" s="837">
        <f t="shared" si="0"/>
        <v>1665722526.4621899</v>
      </c>
      <c r="M8" s="837">
        <f t="shared" si="0"/>
        <v>344116696</v>
      </c>
      <c r="N8" s="837">
        <f t="shared" si="0"/>
        <v>394028.02799018496</v>
      </c>
      <c r="O8" s="837">
        <f t="shared" si="0"/>
        <v>27161841.531019256</v>
      </c>
      <c r="P8" s="837">
        <f t="shared" si="0"/>
        <v>161540785</v>
      </c>
      <c r="Q8" s="837">
        <f t="shared" si="0"/>
        <v>150585.08271945501</v>
      </c>
      <c r="R8" s="837">
        <f t="shared" si="0"/>
        <v>11961687.898130393</v>
      </c>
      <c r="S8" s="837">
        <f t="shared" si="0"/>
        <v>39859354866</v>
      </c>
      <c r="T8" s="837">
        <f t="shared" si="0"/>
        <v>21130849.439221688</v>
      </c>
      <c r="U8" s="837">
        <f t="shared" si="0"/>
        <v>3475369263.0986485</v>
      </c>
      <c r="V8" s="837">
        <v>17174101</v>
      </c>
      <c r="W8" s="837">
        <v>1397878.47</v>
      </c>
    </row>
    <row r="9" spans="1:23" s="222" customFormat="1" ht="15" customHeight="1">
      <c r="A9" s="826">
        <v>45020</v>
      </c>
      <c r="B9" s="838">
        <v>17</v>
      </c>
      <c r="C9" s="838">
        <v>5082257</v>
      </c>
      <c r="D9" s="838">
        <v>487494.75300192501</v>
      </c>
      <c r="E9" s="838">
        <v>19058084</v>
      </c>
      <c r="F9" s="838">
        <v>1269872.5773463349</v>
      </c>
      <c r="G9" s="838">
        <v>2209899108</v>
      </c>
      <c r="H9" s="838">
        <v>457274.68886815908</v>
      </c>
      <c r="I9" s="838">
        <v>208561323.70896822</v>
      </c>
      <c r="J9" s="838">
        <v>2129768894</v>
      </c>
      <c r="K9" s="838">
        <v>389998.39712652896</v>
      </c>
      <c r="L9" s="838">
        <v>197448839.09270149</v>
      </c>
      <c r="M9" s="838">
        <v>38881162</v>
      </c>
      <c r="N9" s="838">
        <v>33040.452906889994</v>
      </c>
      <c r="O9" s="838">
        <v>2664050.0637206901</v>
      </c>
      <c r="P9" s="838">
        <v>20222985</v>
      </c>
      <c r="Q9" s="838">
        <v>14907.709384849999</v>
      </c>
      <c r="R9" s="838">
        <v>1316749.3462501499</v>
      </c>
      <c r="S9" s="838">
        <v>4422912490</v>
      </c>
      <c r="T9" s="838">
        <v>2652588.5786346882</v>
      </c>
      <c r="U9" s="838">
        <v>411748329.54198885</v>
      </c>
      <c r="V9" s="838">
        <v>13928644</v>
      </c>
      <c r="W9" s="838">
        <v>1202856.26</v>
      </c>
    </row>
    <row r="10" spans="1:23" s="222" customFormat="1" ht="15" customHeight="1">
      <c r="A10" s="826">
        <v>45050</v>
      </c>
      <c r="B10" s="838">
        <v>22</v>
      </c>
      <c r="C10" s="838">
        <v>6084544</v>
      </c>
      <c r="D10" s="838">
        <v>602097.60580127488</v>
      </c>
      <c r="E10" s="838">
        <v>24176401</v>
      </c>
      <c r="F10" s="838">
        <v>1696110.0922792053</v>
      </c>
      <c r="G10" s="838">
        <v>2853709964</v>
      </c>
      <c r="H10" s="838">
        <v>615497.93786170578</v>
      </c>
      <c r="I10" s="838">
        <v>279196732.72291189</v>
      </c>
      <c r="J10" s="838">
        <v>2791583504</v>
      </c>
      <c r="K10" s="838">
        <v>560473.33423313184</v>
      </c>
      <c r="L10" s="838">
        <v>267345564.85713345</v>
      </c>
      <c r="M10" s="838">
        <v>55214792</v>
      </c>
      <c r="N10" s="838">
        <v>59799.40014003501</v>
      </c>
      <c r="O10" s="838">
        <v>4026497.5117653846</v>
      </c>
      <c r="P10" s="838">
        <v>28126823</v>
      </c>
      <c r="Q10" s="838">
        <v>24427.672334835006</v>
      </c>
      <c r="R10" s="838">
        <v>1941997.756142685</v>
      </c>
      <c r="S10" s="838">
        <v>5758895205</v>
      </c>
      <c r="T10" s="838">
        <v>3558406.0426501874</v>
      </c>
      <c r="U10" s="838">
        <v>554809000.54603386</v>
      </c>
      <c r="V10" s="838">
        <v>18118162</v>
      </c>
      <c r="W10" s="838">
        <v>1661088.39</v>
      </c>
    </row>
    <row r="11" spans="1:23" s="222" customFormat="1" ht="15" customHeight="1">
      <c r="A11" s="826">
        <v>45081</v>
      </c>
      <c r="B11" s="838">
        <v>21</v>
      </c>
      <c r="C11" s="838">
        <v>5378134</v>
      </c>
      <c r="D11" s="838">
        <v>517883.74729452498</v>
      </c>
      <c r="E11" s="838">
        <v>22752136</v>
      </c>
      <c r="F11" s="838">
        <v>1670132.8138168452</v>
      </c>
      <c r="G11" s="838">
        <v>2722346037</v>
      </c>
      <c r="H11" s="838">
        <v>513039.07700917899</v>
      </c>
      <c r="I11" s="838">
        <v>268599449.39790928</v>
      </c>
      <c r="J11" s="838">
        <v>2728758164</v>
      </c>
      <c r="K11" s="838">
        <v>493882.52116900199</v>
      </c>
      <c r="L11" s="838">
        <v>264910365.52896917</v>
      </c>
      <c r="M11" s="838">
        <v>58172515</v>
      </c>
      <c r="N11" s="838">
        <v>66650.495972855017</v>
      </c>
      <c r="O11" s="838">
        <v>4493551.4075703053</v>
      </c>
      <c r="P11" s="838">
        <v>27630436</v>
      </c>
      <c r="Q11" s="838">
        <v>24943.631317845</v>
      </c>
      <c r="R11" s="838">
        <v>2000265.4050603649</v>
      </c>
      <c r="S11" s="838">
        <v>5565037422</v>
      </c>
      <c r="T11" s="838">
        <v>3286532.2865802515</v>
      </c>
      <c r="U11" s="838">
        <v>542191648.30062056</v>
      </c>
      <c r="V11" s="838">
        <v>16311877</v>
      </c>
      <c r="W11" s="838">
        <v>1465103.96</v>
      </c>
    </row>
    <row r="12" spans="1:23" s="222" customFormat="1" ht="15" customHeight="1">
      <c r="A12" s="826">
        <v>45111</v>
      </c>
      <c r="B12" s="838">
        <v>21</v>
      </c>
      <c r="C12" s="838">
        <v>7246335</v>
      </c>
      <c r="D12" s="838">
        <v>588444.94647702505</v>
      </c>
      <c r="E12" s="838">
        <v>25789311</v>
      </c>
      <c r="F12" s="838">
        <v>1996640.65426759</v>
      </c>
      <c r="G12" s="838">
        <v>3470773189</v>
      </c>
      <c r="H12" s="838">
        <v>662545.21870383178</v>
      </c>
      <c r="I12" s="838">
        <v>323729838.80750382</v>
      </c>
      <c r="J12" s="838">
        <v>3304579543</v>
      </c>
      <c r="K12" s="838">
        <v>618785.67964432901</v>
      </c>
      <c r="L12" s="838">
        <v>302075039.02500683</v>
      </c>
      <c r="M12" s="838">
        <v>68864634</v>
      </c>
      <c r="N12" s="838">
        <v>84381.84941961999</v>
      </c>
      <c r="O12" s="838">
        <v>5567760.0280201696</v>
      </c>
      <c r="P12" s="838">
        <v>31833387</v>
      </c>
      <c r="Q12" s="838">
        <v>30508.065938104999</v>
      </c>
      <c r="R12" s="838">
        <v>2407352.3513797545</v>
      </c>
      <c r="S12" s="838">
        <v>6909086399</v>
      </c>
      <c r="T12" s="838">
        <v>3981306.4144505006</v>
      </c>
      <c r="U12" s="838">
        <v>636365075.81265509</v>
      </c>
      <c r="V12" s="838">
        <v>20743174</v>
      </c>
      <c r="W12" s="838">
        <v>1689568.62</v>
      </c>
    </row>
    <row r="13" spans="1:23" s="222" customFormat="1" ht="14.25" customHeight="1">
      <c r="A13" s="826">
        <v>45139</v>
      </c>
      <c r="B13" s="838">
        <v>22</v>
      </c>
      <c r="C13" s="838">
        <v>7739042</v>
      </c>
      <c r="D13" s="838">
        <v>610658.11</v>
      </c>
      <c r="E13" s="838">
        <v>25101154</v>
      </c>
      <c r="F13" s="838">
        <v>1972965.6013788348</v>
      </c>
      <c r="G13" s="838">
        <v>4364393068</v>
      </c>
      <c r="H13" s="838">
        <v>563526.82361498394</v>
      </c>
      <c r="I13" s="838">
        <v>336721997.66835266</v>
      </c>
      <c r="J13" s="838">
        <v>4235283779</v>
      </c>
      <c r="K13" s="838">
        <v>601574.46466604201</v>
      </c>
      <c r="L13" s="838">
        <v>320973493.48837888</v>
      </c>
      <c r="M13" s="838">
        <v>62420518</v>
      </c>
      <c r="N13" s="838">
        <v>73187.02774950501</v>
      </c>
      <c r="O13" s="838">
        <v>5157876.7299427046</v>
      </c>
      <c r="P13" s="838">
        <v>27877875</v>
      </c>
      <c r="Q13" s="838">
        <v>29617.73839694</v>
      </c>
      <c r="R13" s="838">
        <v>2168502.1792974402</v>
      </c>
      <c r="S13" s="838">
        <v>8722815436</v>
      </c>
      <c r="T13" s="838">
        <v>3851529.7658063052</v>
      </c>
      <c r="U13" s="838">
        <v>667605493.77735054</v>
      </c>
      <c r="V13" s="838">
        <v>13431758</v>
      </c>
      <c r="W13" s="838">
        <v>1072985.3899999999</v>
      </c>
    </row>
    <row r="14" spans="1:23" s="222" customFormat="1" ht="14.25" customHeight="1">
      <c r="A14" s="826">
        <v>45170</v>
      </c>
      <c r="B14" s="838">
        <v>20</v>
      </c>
      <c r="C14" s="838">
        <v>6817782</v>
      </c>
      <c r="D14" s="838">
        <v>550449.93999999994</v>
      </c>
      <c r="E14" s="838">
        <v>24874901</v>
      </c>
      <c r="F14" s="838">
        <v>2039494.43</v>
      </c>
      <c r="G14" s="838">
        <v>4311560930</v>
      </c>
      <c r="H14" s="838">
        <v>575378.77417975001</v>
      </c>
      <c r="I14" s="838">
        <v>339711619.63</v>
      </c>
      <c r="J14" s="838">
        <v>4050941947</v>
      </c>
      <c r="K14" s="838">
        <v>532014.14123624994</v>
      </c>
      <c r="L14" s="838">
        <v>312969224.47000003</v>
      </c>
      <c r="M14" s="838">
        <v>60563075</v>
      </c>
      <c r="N14" s="838">
        <v>76968.801801279973</v>
      </c>
      <c r="O14" s="838">
        <v>5252105.79</v>
      </c>
      <c r="P14" s="838">
        <v>25849279</v>
      </c>
      <c r="Q14" s="838">
        <v>26180.265346880005</v>
      </c>
      <c r="R14" s="838">
        <v>2126820.86</v>
      </c>
      <c r="S14" s="838">
        <v>8480607914</v>
      </c>
      <c r="T14" s="838">
        <v>3800486.3510997551</v>
      </c>
      <c r="U14" s="838">
        <v>662649715.12</v>
      </c>
      <c r="V14" s="838">
        <v>17174101</v>
      </c>
      <c r="W14" s="838">
        <v>1397878.47</v>
      </c>
    </row>
    <row r="15" spans="1:23" s="222" customFormat="1">
      <c r="A15" s="918"/>
      <c r="B15" s="918"/>
      <c r="C15" s="918"/>
      <c r="D15" s="918"/>
      <c r="E15" s="918"/>
      <c r="F15" s="918"/>
      <c r="G15" s="918"/>
      <c r="H15" s="918"/>
      <c r="I15" s="918"/>
      <c r="J15" s="918"/>
      <c r="K15" s="918"/>
      <c r="L15" s="918"/>
      <c r="M15" s="918"/>
      <c r="N15" s="918"/>
    </row>
    <row r="16" spans="1:23" s="222" customFormat="1">
      <c r="A16" s="918" t="s">
        <v>631</v>
      </c>
      <c r="B16" s="918"/>
      <c r="C16" s="918"/>
      <c r="D16" s="918"/>
      <c r="E16" s="918"/>
      <c r="F16" s="918"/>
      <c r="G16" s="918"/>
      <c r="H16" s="918"/>
      <c r="I16" s="918"/>
      <c r="J16" s="918"/>
      <c r="K16" s="918"/>
      <c r="L16" s="918"/>
      <c r="M16" s="918"/>
      <c r="N16" s="918"/>
    </row>
    <row r="17" spans="1:34" s="222" customFormat="1">
      <c r="A17" s="918" t="s">
        <v>629</v>
      </c>
      <c r="B17" s="918"/>
      <c r="C17" s="918"/>
      <c r="D17" s="918"/>
      <c r="E17" s="918"/>
      <c r="F17" s="918"/>
      <c r="G17" s="918"/>
      <c r="H17" s="918"/>
      <c r="I17" s="918"/>
      <c r="J17" s="918"/>
      <c r="K17" s="918"/>
      <c r="L17" s="918"/>
      <c r="M17" s="918"/>
      <c r="N17" s="918"/>
    </row>
    <row r="18" spans="1:34">
      <c r="A18" s="918" t="s">
        <v>1377</v>
      </c>
      <c r="B18" s="918"/>
      <c r="C18" s="918"/>
      <c r="D18" s="918"/>
      <c r="E18" s="918"/>
      <c r="F18" s="918"/>
      <c r="G18" s="918"/>
      <c r="H18" s="918"/>
      <c r="I18" s="918"/>
      <c r="J18" s="918"/>
      <c r="K18" s="222"/>
      <c r="L18" s="222"/>
      <c r="M18" s="222"/>
      <c r="N18" s="222"/>
      <c r="O18" s="222"/>
      <c r="P18" s="222"/>
      <c r="Q18" s="222"/>
      <c r="R18" s="222"/>
      <c r="S18" s="222"/>
      <c r="T18" s="835"/>
      <c r="U18" s="835"/>
      <c r="V18" s="222"/>
      <c r="W18" s="222"/>
    </row>
    <row r="19" spans="1:34">
      <c r="A19" s="1275" t="s">
        <v>1306</v>
      </c>
      <c r="B19" s="1275"/>
      <c r="C19" s="1275"/>
      <c r="D19" s="1275"/>
      <c r="E19" s="1275"/>
      <c r="F19" s="1275"/>
      <c r="G19" s="1275"/>
      <c r="H19" s="1275"/>
      <c r="I19" s="1275"/>
      <c r="J19" s="1275"/>
      <c r="K19" s="1275"/>
      <c r="L19" s="1275"/>
      <c r="M19" s="1275"/>
      <c r="N19" s="1275"/>
      <c r="O19" s="1275"/>
      <c r="P19" s="1275"/>
      <c r="Q19" s="1275"/>
      <c r="R19" s="1275"/>
      <c r="S19" s="222"/>
      <c r="T19" s="222"/>
      <c r="U19" s="222"/>
      <c r="V19" s="222"/>
      <c r="W19" s="222"/>
      <c r="X19" s="222"/>
      <c r="Y19" s="222"/>
      <c r="Z19" s="222"/>
      <c r="AA19" s="222"/>
      <c r="AB19" s="222"/>
      <c r="AC19" s="222"/>
      <c r="AD19" s="222"/>
      <c r="AE19" s="222"/>
      <c r="AF19" s="222"/>
      <c r="AG19" s="222"/>
      <c r="AH19" s="222"/>
    </row>
    <row r="20" spans="1:34">
      <c r="A20" s="1275" t="s">
        <v>404</v>
      </c>
      <c r="B20" s="1275"/>
      <c r="C20" s="1275"/>
      <c r="D20" s="1275"/>
      <c r="E20" s="1275"/>
      <c r="F20" s="1275"/>
      <c r="G20" s="1275"/>
      <c r="H20" s="1275"/>
      <c r="I20" s="1275"/>
      <c r="J20" s="1275"/>
      <c r="K20" s="1275"/>
      <c r="L20" s="1275"/>
      <c r="M20" s="1275"/>
      <c r="N20" s="1275"/>
      <c r="O20" s="1275"/>
      <c r="P20" s="1275"/>
      <c r="Q20" s="1275"/>
      <c r="R20" s="1275"/>
      <c r="S20" s="222"/>
      <c r="T20" s="222"/>
      <c r="U20" s="222"/>
      <c r="V20" s="222"/>
      <c r="W20" s="222"/>
      <c r="X20" s="222"/>
      <c r="Y20" s="222"/>
      <c r="Z20" s="222"/>
      <c r="AA20" s="222"/>
      <c r="AB20" s="222"/>
      <c r="AC20" s="222"/>
      <c r="AD20" s="222"/>
      <c r="AE20" s="222"/>
      <c r="AF20" s="222"/>
      <c r="AG20" s="222"/>
      <c r="AH20" s="222"/>
    </row>
    <row r="21" spans="1:34">
      <c r="T21" s="248"/>
      <c r="U21" s="357"/>
    </row>
    <row r="22" spans="1:34">
      <c r="U22" s="357"/>
    </row>
    <row r="23" spans="1:34">
      <c r="U23" s="357"/>
    </row>
    <row r="24" spans="1:34">
      <c r="U24" s="357"/>
    </row>
    <row r="25" spans="1:34">
      <c r="U25" s="357"/>
    </row>
    <row r="26" spans="1:34">
      <c r="U26" s="357"/>
    </row>
  </sheetData>
  <mergeCells count="31">
    <mergeCell ref="J4:J5"/>
    <mergeCell ref="A19:R19"/>
    <mergeCell ref="A1:N1"/>
    <mergeCell ref="A2:A5"/>
    <mergeCell ref="B2:B5"/>
    <mergeCell ref="C2:D3"/>
    <mergeCell ref="E2:F3"/>
    <mergeCell ref="G2:L2"/>
    <mergeCell ref="M2:R2"/>
    <mergeCell ref="C4:C5"/>
    <mergeCell ref="D4:D5"/>
    <mergeCell ref="E4:E5"/>
    <mergeCell ref="F4:F5"/>
    <mergeCell ref="K4:L4"/>
    <mergeCell ref="M4:M5"/>
    <mergeCell ref="A20:R20"/>
    <mergeCell ref="S2:U2"/>
    <mergeCell ref="V2:W3"/>
    <mergeCell ref="G3:I3"/>
    <mergeCell ref="J3:L3"/>
    <mergeCell ref="M3:O3"/>
    <mergeCell ref="P3:R3"/>
    <mergeCell ref="S3:S5"/>
    <mergeCell ref="T3:U4"/>
    <mergeCell ref="N4:O4"/>
    <mergeCell ref="P4:P5"/>
    <mergeCell ref="Q4:R4"/>
    <mergeCell ref="V4:V5"/>
    <mergeCell ref="W4:W5"/>
    <mergeCell ref="G4:G5"/>
    <mergeCell ref="H4:I4"/>
  </mergeCells>
  <printOptions horizontalCentered="1"/>
  <pageMargins left="0.78431372549019618" right="0.78431372549019618" top="0.98039215686274517" bottom="0.98039215686274517" header="0.50980392156862753" footer="0.50980392156862753"/>
  <pageSetup paperSize="9" scale="31" orientation="landscape" useFirstPageNumber="1"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7"/>
  <sheetViews>
    <sheetView zoomScaleNormal="100" workbookViewId="0">
      <selection sqref="A1:XFD1048576"/>
    </sheetView>
  </sheetViews>
  <sheetFormatPr defaultColWidth="9.140625" defaultRowHeight="15"/>
  <cols>
    <col min="1" max="1" width="13.42578125" style="221" bestFit="1" customWidth="1"/>
    <col min="2" max="3" width="10.5703125" style="221" bestFit="1" customWidth="1"/>
    <col min="4" max="4" width="10.5703125" style="221" customWidth="1"/>
    <col min="5" max="7" width="10.5703125" style="221" bestFit="1" customWidth="1"/>
    <col min="8" max="8" width="11.42578125" style="221" bestFit="1" customWidth="1"/>
    <col min="9" max="13" width="10.5703125" style="221" bestFit="1" customWidth="1"/>
    <col min="14" max="14" width="10.85546875" style="221" bestFit="1" customWidth="1"/>
    <col min="15" max="15" width="4.5703125" style="221" bestFit="1" customWidth="1"/>
    <col min="16" max="16384" width="9.140625" style="221"/>
  </cols>
  <sheetData>
    <row r="1" spans="1:14" ht="17.25" customHeight="1">
      <c r="A1" s="1281" t="s">
        <v>632</v>
      </c>
      <c r="B1" s="1281"/>
      <c r="C1" s="1281"/>
      <c r="D1" s="1281"/>
      <c r="E1" s="1281"/>
      <c r="F1" s="1281"/>
      <c r="G1" s="1281"/>
      <c r="H1" s="1281"/>
      <c r="I1" s="1281"/>
      <c r="J1" s="1281"/>
      <c r="K1" s="1281"/>
      <c r="L1" s="1281"/>
      <c r="M1" s="1281"/>
      <c r="N1" s="1281"/>
    </row>
    <row r="2" spans="1:14" s="222" customFormat="1" ht="17.25" customHeight="1">
      <c r="A2" s="1304" t="s">
        <v>633</v>
      </c>
      <c r="B2" s="1321" t="s">
        <v>85</v>
      </c>
      <c r="C2" s="1322"/>
      <c r="D2" s="1322"/>
      <c r="E2" s="1322"/>
      <c r="F2" s="1322"/>
      <c r="G2" s="1322"/>
      <c r="H2" s="1323"/>
      <c r="I2" s="1321" t="s">
        <v>86</v>
      </c>
      <c r="J2" s="1322"/>
      <c r="K2" s="1322"/>
      <c r="L2" s="1322"/>
      <c r="M2" s="1322"/>
      <c r="N2" s="1323"/>
    </row>
    <row r="3" spans="1:14" s="222" customFormat="1" ht="27" customHeight="1">
      <c r="A3" s="1381"/>
      <c r="B3" s="1382" t="s">
        <v>634</v>
      </c>
      <c r="C3" s="1383"/>
      <c r="D3" s="1384"/>
      <c r="E3" s="1382" t="s">
        <v>635</v>
      </c>
      <c r="F3" s="1385"/>
      <c r="G3" s="1282" t="s">
        <v>138</v>
      </c>
      <c r="H3" s="1379" t="s">
        <v>636</v>
      </c>
      <c r="I3" s="1382" t="s">
        <v>634</v>
      </c>
      <c r="J3" s="1385"/>
      <c r="K3" s="1382" t="s">
        <v>635</v>
      </c>
      <c r="L3" s="1385"/>
      <c r="M3" s="1282" t="s">
        <v>138</v>
      </c>
      <c r="N3" s="1379" t="s">
        <v>636</v>
      </c>
    </row>
    <row r="4" spans="1:14" s="222" customFormat="1" ht="40.5" customHeight="1">
      <c r="A4" s="1305"/>
      <c r="B4" s="839" t="s">
        <v>637</v>
      </c>
      <c r="C4" s="839" t="s">
        <v>638</v>
      </c>
      <c r="D4" s="839" t="s">
        <v>639</v>
      </c>
      <c r="E4" s="839" t="s">
        <v>640</v>
      </c>
      <c r="F4" s="839" t="s">
        <v>641</v>
      </c>
      <c r="G4" s="1324"/>
      <c r="H4" s="1380"/>
      <c r="I4" s="839" t="s">
        <v>637</v>
      </c>
      <c r="J4" s="839" t="s">
        <v>638</v>
      </c>
      <c r="K4" s="839" t="s">
        <v>640</v>
      </c>
      <c r="L4" s="839" t="s">
        <v>641</v>
      </c>
      <c r="M4" s="1324"/>
      <c r="N4" s="1380"/>
    </row>
    <row r="5" spans="1:14" s="228" customFormat="1" ht="18" customHeight="1">
      <c r="A5" s="690" t="s">
        <v>78</v>
      </c>
      <c r="B5" s="691">
        <v>62739.59</v>
      </c>
      <c r="C5" s="691">
        <v>977.77</v>
      </c>
      <c r="D5" s="691">
        <v>3803.35</v>
      </c>
      <c r="E5" s="691">
        <v>499043.26</v>
      </c>
      <c r="F5" s="691">
        <v>1674.24</v>
      </c>
      <c r="G5" s="691">
        <v>564434.86</v>
      </c>
      <c r="H5" s="691">
        <v>92.1</v>
      </c>
      <c r="I5" s="693">
        <v>243765.70164159001</v>
      </c>
      <c r="J5" s="691">
        <v>2796.6694715650001</v>
      </c>
      <c r="K5" s="691">
        <v>86678.483347109999</v>
      </c>
      <c r="L5" s="691">
        <v>12912.975330375</v>
      </c>
      <c r="M5" s="693">
        <v>346153.82979063998</v>
      </c>
      <c r="N5" s="691">
        <v>3664.4</v>
      </c>
    </row>
    <row r="6" spans="1:14" s="228" customFormat="1" ht="18" customHeight="1">
      <c r="A6" s="695" t="s">
        <v>79</v>
      </c>
      <c r="B6" s="696">
        <v>24860.409999999996</v>
      </c>
      <c r="C6" s="696">
        <v>506.62</v>
      </c>
      <c r="D6" s="697">
        <v>0</v>
      </c>
      <c r="E6" s="696">
        <v>201769.44</v>
      </c>
      <c r="F6" s="696">
        <v>466.47999999999996</v>
      </c>
      <c r="G6" s="696">
        <v>227602.95</v>
      </c>
      <c r="H6" s="840">
        <v>97.94</v>
      </c>
      <c r="I6" s="696">
        <v>80153.037155305006</v>
      </c>
      <c r="J6" s="696">
        <v>1352.505090935</v>
      </c>
      <c r="K6" s="696">
        <v>46711.606158235001</v>
      </c>
      <c r="L6" s="696">
        <v>8245.399993125</v>
      </c>
      <c r="M6" s="791">
        <v>136462.54839760001</v>
      </c>
      <c r="N6" s="696">
        <v>3998.16</v>
      </c>
    </row>
    <row r="7" spans="1:14" s="222" customFormat="1" ht="18" customHeight="1">
      <c r="A7" s="699" t="s">
        <v>168</v>
      </c>
      <c r="B7" s="700">
        <v>2700.09</v>
      </c>
      <c r="C7" s="700">
        <v>53.23</v>
      </c>
      <c r="D7" s="703">
        <v>0</v>
      </c>
      <c r="E7" s="700">
        <v>30546.190000000002</v>
      </c>
      <c r="F7" s="700">
        <v>68.42</v>
      </c>
      <c r="G7" s="700">
        <v>33367.93</v>
      </c>
      <c r="H7" s="700">
        <v>93.32</v>
      </c>
      <c r="I7" s="700">
        <v>7485.0507238800001</v>
      </c>
      <c r="J7" s="700">
        <v>160.047353875</v>
      </c>
      <c r="K7" s="700">
        <v>5707.4888257849998</v>
      </c>
      <c r="L7" s="700">
        <v>1210.3782586750001</v>
      </c>
      <c r="M7" s="700">
        <v>14562.965162215</v>
      </c>
      <c r="N7" s="700">
        <v>3755.28</v>
      </c>
    </row>
    <row r="8" spans="1:14" s="222" customFormat="1" ht="18" customHeight="1">
      <c r="A8" s="699" t="s">
        <v>169</v>
      </c>
      <c r="B8" s="700">
        <v>3867.16</v>
      </c>
      <c r="C8" s="700">
        <v>62.970000000000006</v>
      </c>
      <c r="D8" s="703">
        <v>0</v>
      </c>
      <c r="E8" s="700">
        <v>21816.76</v>
      </c>
      <c r="F8" s="700">
        <v>13.76</v>
      </c>
      <c r="G8" s="700">
        <v>25760.650000000005</v>
      </c>
      <c r="H8" s="700">
        <v>94.44</v>
      </c>
      <c r="I8" s="700">
        <v>12584.17918745</v>
      </c>
      <c r="J8" s="700">
        <v>103.34326801</v>
      </c>
      <c r="K8" s="700">
        <v>7460.3335906749999</v>
      </c>
      <c r="L8" s="700">
        <v>947.61251551500004</v>
      </c>
      <c r="M8" s="700">
        <v>21095.468561649999</v>
      </c>
      <c r="N8" s="700">
        <v>3864.02</v>
      </c>
    </row>
    <row r="9" spans="1:14" s="222" customFormat="1" ht="18" customHeight="1">
      <c r="A9" s="699" t="s">
        <v>273</v>
      </c>
      <c r="B9" s="700">
        <v>3627.39</v>
      </c>
      <c r="C9" s="700">
        <v>83.29</v>
      </c>
      <c r="D9" s="703">
        <v>0</v>
      </c>
      <c r="E9" s="700">
        <v>33079.279999999999</v>
      </c>
      <c r="F9" s="700">
        <v>117.39</v>
      </c>
      <c r="G9" s="700">
        <v>36907.35</v>
      </c>
      <c r="H9" s="700">
        <v>95.72</v>
      </c>
      <c r="I9" s="700">
        <v>13428.188516225</v>
      </c>
      <c r="J9" s="700">
        <v>340.89039472500002</v>
      </c>
      <c r="K9" s="700">
        <v>7051.212503195</v>
      </c>
      <c r="L9" s="700">
        <v>1162.5555498250001</v>
      </c>
      <c r="M9" s="700">
        <v>21982.846963970002</v>
      </c>
      <c r="N9" s="700">
        <v>3922.04</v>
      </c>
    </row>
    <row r="10" spans="1:14" s="222" customFormat="1" ht="18" customHeight="1">
      <c r="A10" s="699" t="s">
        <v>274</v>
      </c>
      <c r="B10" s="700">
        <v>4514.9399999999996</v>
      </c>
      <c r="C10" s="700">
        <v>93.56</v>
      </c>
      <c r="D10" s="703">
        <v>0</v>
      </c>
      <c r="E10" s="700">
        <v>43166.27</v>
      </c>
      <c r="F10" s="700">
        <v>88.1</v>
      </c>
      <c r="G10" s="700">
        <v>47862.87</v>
      </c>
      <c r="H10" s="700">
        <v>96.56</v>
      </c>
      <c r="I10" s="700">
        <v>12862.57</v>
      </c>
      <c r="J10" s="700">
        <v>207.08</v>
      </c>
      <c r="K10" s="700">
        <v>9010.81</v>
      </c>
      <c r="L10" s="700">
        <v>1739.33</v>
      </c>
      <c r="M10" s="700">
        <v>23819.79</v>
      </c>
      <c r="N10" s="700">
        <v>3931.34</v>
      </c>
    </row>
    <row r="11" spans="1:14" s="222" customFormat="1" ht="18" customHeight="1">
      <c r="A11" s="699" t="s">
        <v>1286</v>
      </c>
      <c r="B11" s="700">
        <v>4868.57</v>
      </c>
      <c r="C11" s="700">
        <v>86.56</v>
      </c>
      <c r="D11" s="703">
        <v>0</v>
      </c>
      <c r="E11" s="700">
        <v>32779.72</v>
      </c>
      <c r="F11" s="700">
        <v>88.54</v>
      </c>
      <c r="G11" s="700">
        <v>37823.39</v>
      </c>
      <c r="H11" s="700">
        <v>97.12</v>
      </c>
      <c r="I11" s="700">
        <v>13817.066349479999</v>
      </c>
      <c r="J11" s="700">
        <v>203.57833977000001</v>
      </c>
      <c r="K11" s="700">
        <v>8720.5898745249997</v>
      </c>
      <c r="L11" s="700">
        <v>1389.2251566499999</v>
      </c>
      <c r="M11" s="700">
        <v>24130.459720424999</v>
      </c>
      <c r="N11" s="700">
        <v>3982.54</v>
      </c>
    </row>
    <row r="12" spans="1:14" s="222" customFormat="1" ht="14.25" customHeight="1">
      <c r="A12" s="699" t="s">
        <v>1309</v>
      </c>
      <c r="B12" s="700">
        <v>5282.26</v>
      </c>
      <c r="C12" s="700">
        <v>127.01</v>
      </c>
      <c r="D12" s="703">
        <v>0</v>
      </c>
      <c r="E12" s="700">
        <v>40381.22</v>
      </c>
      <c r="F12" s="700">
        <v>90.27</v>
      </c>
      <c r="G12" s="700">
        <v>45880.76</v>
      </c>
      <c r="H12" s="700">
        <v>97.94</v>
      </c>
      <c r="I12" s="700">
        <v>19975.98237827</v>
      </c>
      <c r="J12" s="700">
        <v>337.56573455500001</v>
      </c>
      <c r="K12" s="700">
        <v>8761.1713640550006</v>
      </c>
      <c r="L12" s="700">
        <v>1796.29851246</v>
      </c>
      <c r="M12" s="700">
        <v>30871.017989340002</v>
      </c>
      <c r="N12" s="700">
        <v>3998.16</v>
      </c>
    </row>
    <row r="13" spans="1:14" s="222" customFormat="1" ht="12.75" customHeight="1">
      <c r="A13" s="307"/>
      <c r="B13" s="308"/>
      <c r="C13" s="308"/>
      <c r="D13" s="285"/>
      <c r="E13" s="308"/>
      <c r="F13" s="308"/>
      <c r="G13" s="308"/>
      <c r="H13" s="308"/>
      <c r="I13" s="308"/>
      <c r="J13" s="308"/>
      <c r="K13" s="308"/>
      <c r="L13" s="308"/>
      <c r="M13" s="308"/>
      <c r="N13" s="308"/>
    </row>
    <row r="14" spans="1:14" s="222" customFormat="1" ht="26.1" customHeight="1">
      <c r="A14" s="1275" t="s">
        <v>1306</v>
      </c>
      <c r="B14" s="1275"/>
      <c r="C14" s="1275"/>
      <c r="D14" s="1275"/>
      <c r="E14" s="1275"/>
    </row>
    <row r="15" spans="1:14" s="222" customFormat="1">
      <c r="A15" s="1275" t="s">
        <v>263</v>
      </c>
      <c r="B15" s="1275"/>
      <c r="C15" s="1275"/>
      <c r="D15" s="1275"/>
      <c r="E15" s="1275"/>
    </row>
    <row r="16" spans="1:14" s="222" customFormat="1">
      <c r="B16" s="236"/>
      <c r="C16" s="236"/>
      <c r="D16" s="236"/>
      <c r="E16" s="236"/>
      <c r="F16" s="236"/>
      <c r="G16" s="236"/>
      <c r="H16" s="236"/>
      <c r="I16" s="236"/>
      <c r="J16" s="236"/>
      <c r="K16" s="236"/>
      <c r="L16" s="236"/>
      <c r="M16" s="236"/>
      <c r="N16" s="236"/>
    </row>
    <row r="17" spans="2:13">
      <c r="B17" s="238"/>
      <c r="C17" s="238"/>
      <c r="D17" s="238"/>
      <c r="E17" s="238"/>
      <c r="F17" s="238"/>
      <c r="G17" s="238"/>
      <c r="H17" s="238"/>
      <c r="I17" s="238"/>
      <c r="J17" s="238"/>
      <c r="K17" s="238"/>
      <c r="L17" s="238"/>
      <c r="M17" s="238"/>
    </row>
  </sheetData>
  <mergeCells count="14">
    <mergeCell ref="A15:E15"/>
    <mergeCell ref="A14:E14"/>
    <mergeCell ref="M3:M4"/>
    <mergeCell ref="N3:N4"/>
    <mergeCell ref="A1:N1"/>
    <mergeCell ref="A2:A4"/>
    <mergeCell ref="B2:H2"/>
    <mergeCell ref="I2:N2"/>
    <mergeCell ref="B3:D3"/>
    <mergeCell ref="E3:F3"/>
    <mergeCell ref="G3:G4"/>
    <mergeCell ref="H3:H4"/>
    <mergeCell ref="I3:J3"/>
    <mergeCell ref="K3:L3"/>
  </mergeCells>
  <printOptions horizontalCentered="1"/>
  <pageMargins left="0.78431372549019618" right="0.78431372549019618" top="0.98039215686274517" bottom="0.98039215686274517" header="0.50980392156862753" footer="0.50980392156862753"/>
  <pageSetup paperSize="9" scale="56" orientation="portrait" useFirstPageNumber="1"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5"/>
  <sheetViews>
    <sheetView zoomScaleNormal="100" workbookViewId="0">
      <selection sqref="A1:XFD1048576"/>
    </sheetView>
  </sheetViews>
  <sheetFormatPr defaultColWidth="9.140625" defaultRowHeight="15"/>
  <cols>
    <col min="1" max="11" width="14.5703125" style="221" bestFit="1" customWidth="1"/>
    <col min="12" max="12" width="4.5703125" style="221" bestFit="1" customWidth="1"/>
    <col min="13" max="16384" width="9.140625" style="221"/>
  </cols>
  <sheetData>
    <row r="1" spans="1:11" ht="17.25" customHeight="1">
      <c r="A1" s="1281" t="s">
        <v>39</v>
      </c>
      <c r="B1" s="1281"/>
      <c r="C1" s="1281"/>
      <c r="D1" s="1281"/>
      <c r="E1" s="1281"/>
      <c r="F1" s="1281"/>
      <c r="G1" s="1281"/>
      <c r="H1" s="1281"/>
      <c r="I1" s="1281"/>
      <c r="J1" s="1281"/>
      <c r="K1" s="1281"/>
    </row>
    <row r="2" spans="1:11" s="222" customFormat="1" ht="12.75" customHeight="1">
      <c r="A2" s="1282" t="s">
        <v>260</v>
      </c>
      <c r="B2" s="1321" t="s">
        <v>398</v>
      </c>
      <c r="C2" s="1322"/>
      <c r="D2" s="1322"/>
      <c r="E2" s="1322"/>
      <c r="F2" s="1323"/>
      <c r="G2" s="1321" t="s">
        <v>642</v>
      </c>
      <c r="H2" s="1322"/>
      <c r="I2" s="1322"/>
      <c r="J2" s="1322"/>
      <c r="K2" s="1323"/>
    </row>
    <row r="3" spans="1:11" s="222" customFormat="1" ht="15" customHeight="1">
      <c r="A3" s="1324"/>
      <c r="B3" s="770" t="s">
        <v>643</v>
      </c>
      <c r="C3" s="770" t="s">
        <v>400</v>
      </c>
      <c r="D3" s="770" t="s">
        <v>113</v>
      </c>
      <c r="E3" s="770" t="s">
        <v>401</v>
      </c>
      <c r="F3" s="770" t="s">
        <v>396</v>
      </c>
      <c r="G3" s="770" t="s">
        <v>643</v>
      </c>
      <c r="H3" s="770" t="s">
        <v>400</v>
      </c>
      <c r="I3" s="770" t="s">
        <v>113</v>
      </c>
      <c r="J3" s="770" t="s">
        <v>401</v>
      </c>
      <c r="K3" s="770" t="s">
        <v>396</v>
      </c>
    </row>
    <row r="4" spans="1:11" s="222" customFormat="1" ht="18" customHeight="1">
      <c r="A4" s="690" t="s">
        <v>78</v>
      </c>
      <c r="B4" s="841">
        <v>75.311056988000004</v>
      </c>
      <c r="C4" s="841">
        <v>2.2323379999999999E-3</v>
      </c>
      <c r="D4" s="841">
        <v>0</v>
      </c>
      <c r="E4" s="841">
        <v>0</v>
      </c>
      <c r="F4" s="841">
        <v>24.686710674</v>
      </c>
      <c r="G4" s="841">
        <v>18.324503932999999</v>
      </c>
      <c r="H4" s="841">
        <v>0</v>
      </c>
      <c r="I4" s="841">
        <v>0</v>
      </c>
      <c r="J4" s="841">
        <v>0</v>
      </c>
      <c r="K4" s="841">
        <v>81.675496066999997</v>
      </c>
    </row>
    <row r="5" spans="1:11" s="222" customFormat="1" ht="18" customHeight="1">
      <c r="A5" s="695" t="s">
        <v>79</v>
      </c>
      <c r="B5" s="842">
        <v>64.333473043025293</v>
      </c>
      <c r="C5" s="842">
        <v>2.1793221454902079</v>
      </c>
      <c r="D5" s="842">
        <v>0</v>
      </c>
      <c r="E5" s="842">
        <v>0</v>
      </c>
      <c r="F5" s="842">
        <v>33.487204811484503</v>
      </c>
      <c r="G5" s="842">
        <v>29.291194697681227</v>
      </c>
      <c r="H5" s="842">
        <v>1.3591512394366751E-2</v>
      </c>
      <c r="I5" s="842">
        <v>0</v>
      </c>
      <c r="J5" s="842">
        <v>0</v>
      </c>
      <c r="K5" s="842">
        <v>70.695213789924409</v>
      </c>
    </row>
    <row r="6" spans="1:11" s="222" customFormat="1" ht="18" customHeight="1">
      <c r="A6" s="699" t="s">
        <v>168</v>
      </c>
      <c r="B6" s="843">
        <v>50</v>
      </c>
      <c r="C6" s="843">
        <v>0</v>
      </c>
      <c r="D6" s="843">
        <v>0</v>
      </c>
      <c r="E6" s="843">
        <v>0</v>
      </c>
      <c r="F6" s="843">
        <v>50</v>
      </c>
      <c r="G6" s="843">
        <v>25.324661940891861</v>
      </c>
      <c r="H6" s="843">
        <v>1.6372848297019713E-3</v>
      </c>
      <c r="I6" s="843">
        <v>0</v>
      </c>
      <c r="J6" s="843">
        <v>0</v>
      </c>
      <c r="K6" s="843">
        <v>74.673700774278444</v>
      </c>
    </row>
    <row r="7" spans="1:11" s="222" customFormat="1" ht="18" customHeight="1">
      <c r="A7" s="699" t="s">
        <v>169</v>
      </c>
      <c r="B7" s="843">
        <v>51.469991840239175</v>
      </c>
      <c r="C7" s="843">
        <v>1.690185191858983E-3</v>
      </c>
      <c r="D7" s="843">
        <v>0</v>
      </c>
      <c r="E7" s="843">
        <v>0</v>
      </c>
      <c r="F7" s="843">
        <v>48.528317974568964</v>
      </c>
      <c r="G7" s="843">
        <v>38.460159953378714</v>
      </c>
      <c r="H7" s="843">
        <v>0</v>
      </c>
      <c r="I7" s="843">
        <v>0</v>
      </c>
      <c r="J7" s="843">
        <v>0</v>
      </c>
      <c r="K7" s="843">
        <v>61.539840046621286</v>
      </c>
    </row>
    <row r="8" spans="1:11" s="222" customFormat="1" ht="18" customHeight="1">
      <c r="A8" s="699" t="s">
        <v>273</v>
      </c>
      <c r="B8" s="843">
        <v>50.944837952295842</v>
      </c>
      <c r="C8" s="843">
        <v>1.2174264685136139E-4</v>
      </c>
      <c r="D8" s="843">
        <v>0</v>
      </c>
      <c r="E8" s="843">
        <v>0</v>
      </c>
      <c r="F8" s="843">
        <v>49.055040305057311</v>
      </c>
      <c r="G8" s="843">
        <v>50.365546404215308</v>
      </c>
      <c r="H8" s="843">
        <v>0</v>
      </c>
      <c r="I8" s="843">
        <v>0</v>
      </c>
      <c r="J8" s="843">
        <v>0</v>
      </c>
      <c r="K8" s="843">
        <v>49.634453595784692</v>
      </c>
    </row>
    <row r="9" spans="1:11" s="222" customFormat="1" ht="18" customHeight="1">
      <c r="A9" s="699" t="s">
        <v>274</v>
      </c>
      <c r="B9" s="843">
        <v>63.245518998376696</v>
      </c>
      <c r="C9" s="843">
        <v>0.48882842390032238</v>
      </c>
      <c r="D9" s="843">
        <v>0</v>
      </c>
      <c r="E9" s="843">
        <v>0</v>
      </c>
      <c r="F9" s="843">
        <v>36.265652577722989</v>
      </c>
      <c r="G9" s="843">
        <v>34.105004519992001</v>
      </c>
      <c r="H9" s="843">
        <v>0</v>
      </c>
      <c r="I9" s="843">
        <v>0</v>
      </c>
      <c r="J9" s="843">
        <v>0</v>
      </c>
      <c r="K9" s="843">
        <v>65.894995480007992</v>
      </c>
    </row>
    <row r="10" spans="1:11" s="222" customFormat="1" ht="15" customHeight="1">
      <c r="A10" s="699" t="s">
        <v>1286</v>
      </c>
      <c r="B10" s="843">
        <v>62.984517030054498</v>
      </c>
      <c r="C10" s="843">
        <v>2.72928218029283</v>
      </c>
      <c r="D10" s="843">
        <v>0</v>
      </c>
      <c r="E10" s="843">
        <v>0</v>
      </c>
      <c r="F10" s="843">
        <v>34.286200789652682</v>
      </c>
      <c r="G10" s="843">
        <v>33.166615997350931</v>
      </c>
      <c r="H10" s="843">
        <v>0</v>
      </c>
      <c r="I10" s="843">
        <v>0</v>
      </c>
      <c r="J10" s="843">
        <v>0</v>
      </c>
      <c r="K10" s="843">
        <v>66.833384002649083</v>
      </c>
    </row>
    <row r="11" spans="1:11" s="222" customFormat="1" ht="13.5" customHeight="1">
      <c r="A11" s="699" t="s">
        <v>1309</v>
      </c>
      <c r="B11" s="843">
        <v>65.651089655599577</v>
      </c>
      <c r="C11" s="843">
        <v>2.3177122920296616</v>
      </c>
      <c r="D11" s="843">
        <v>0</v>
      </c>
      <c r="E11" s="843">
        <v>0</v>
      </c>
      <c r="F11" s="843">
        <v>32.031198052370783</v>
      </c>
      <c r="G11" s="843">
        <v>29.291194697681227</v>
      </c>
      <c r="H11" s="843">
        <v>1.3591512394366751E-2</v>
      </c>
      <c r="I11" s="843">
        <v>0</v>
      </c>
      <c r="J11" s="843">
        <v>0</v>
      </c>
      <c r="K11" s="843">
        <v>70.695213789924409</v>
      </c>
    </row>
    <row r="12" spans="1:11" s="222" customFormat="1" ht="27.6" customHeight="1">
      <c r="A12" s="307"/>
      <c r="B12" s="844"/>
      <c r="C12" s="844"/>
      <c r="D12" s="844"/>
      <c r="E12" s="844"/>
      <c r="F12" s="844"/>
      <c r="G12" s="844"/>
      <c r="H12" s="844"/>
      <c r="I12" s="844"/>
      <c r="J12" s="844"/>
      <c r="K12" s="844"/>
    </row>
    <row r="13" spans="1:11" s="222" customFormat="1">
      <c r="A13" s="1275" t="s">
        <v>1306</v>
      </c>
      <c r="B13" s="1275"/>
      <c r="C13" s="1275"/>
      <c r="D13" s="1275"/>
      <c r="E13" s="1275"/>
      <c r="F13" s="1275"/>
      <c r="G13" s="1275"/>
      <c r="H13" s="1275"/>
      <c r="I13" s="1275"/>
      <c r="J13" s="1275"/>
      <c r="K13" s="1275"/>
    </row>
    <row r="14" spans="1:11" s="222" customFormat="1">
      <c r="A14" s="1275" t="s">
        <v>402</v>
      </c>
      <c r="B14" s="1275"/>
      <c r="C14" s="1275"/>
      <c r="D14" s="1275"/>
      <c r="E14" s="1275"/>
      <c r="F14" s="1275"/>
      <c r="G14" s="1275"/>
      <c r="H14" s="1275"/>
      <c r="I14" s="1275"/>
      <c r="J14" s="1275"/>
      <c r="K14" s="1275"/>
    </row>
    <row r="15" spans="1:11" s="222" customFormat="1"/>
  </sheetData>
  <mergeCells count="6">
    <mergeCell ref="A14:K14"/>
    <mergeCell ref="A13:K13"/>
    <mergeCell ref="A1:K1"/>
    <mergeCell ref="A2:A3"/>
    <mergeCell ref="B2:F2"/>
    <mergeCell ref="G2:K2"/>
  </mergeCells>
  <printOptions horizontalCentered="1"/>
  <pageMargins left="0.78431372549019618" right="0.78431372549019618" top="0.98039215686274517" bottom="0.98039215686274517" header="0.50980392156862753" footer="0.50980392156862753"/>
  <pageSetup paperSize="9" scale="80" orientation="landscape" useFirstPageNumber="1"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5"/>
  <sheetViews>
    <sheetView zoomScaleNormal="100" workbookViewId="0">
      <selection sqref="A1:XFD1048576"/>
    </sheetView>
  </sheetViews>
  <sheetFormatPr defaultColWidth="9.140625" defaultRowHeight="15"/>
  <cols>
    <col min="1" max="11" width="14.5703125" style="221" bestFit="1" customWidth="1"/>
    <col min="12" max="12" width="5" style="221" bestFit="1" customWidth="1"/>
    <col min="13" max="16384" width="9.140625" style="221"/>
  </cols>
  <sheetData>
    <row r="1" spans="1:11" ht="18" customHeight="1">
      <c r="A1" s="1281" t="s">
        <v>40</v>
      </c>
      <c r="B1" s="1281"/>
      <c r="C1" s="1281"/>
      <c r="D1" s="1281"/>
      <c r="E1" s="1281"/>
      <c r="F1" s="1281"/>
      <c r="G1" s="1281"/>
      <c r="H1" s="1281"/>
      <c r="I1" s="1281"/>
      <c r="J1" s="1281"/>
      <c r="K1" s="1281"/>
    </row>
    <row r="2" spans="1:11" s="222" customFormat="1" ht="18" customHeight="1">
      <c r="A2" s="1282" t="s">
        <v>260</v>
      </c>
      <c r="B2" s="1284" t="s">
        <v>398</v>
      </c>
      <c r="C2" s="1286"/>
      <c r="D2" s="1286"/>
      <c r="E2" s="1286"/>
      <c r="F2" s="1285"/>
      <c r="G2" s="1284" t="s">
        <v>642</v>
      </c>
      <c r="H2" s="1286"/>
      <c r="I2" s="1286"/>
      <c r="J2" s="1286"/>
      <c r="K2" s="1285"/>
    </row>
    <row r="3" spans="1:11" s="222" customFormat="1" ht="15" customHeight="1">
      <c r="A3" s="1324"/>
      <c r="B3" s="686" t="s">
        <v>643</v>
      </c>
      <c r="C3" s="686" t="s">
        <v>400</v>
      </c>
      <c r="D3" s="686" t="s">
        <v>113</v>
      </c>
      <c r="E3" s="686" t="s">
        <v>401</v>
      </c>
      <c r="F3" s="686" t="s">
        <v>396</v>
      </c>
      <c r="G3" s="686" t="s">
        <v>643</v>
      </c>
      <c r="H3" s="686" t="s">
        <v>400</v>
      </c>
      <c r="I3" s="686" t="s">
        <v>113</v>
      </c>
      <c r="J3" s="686" t="s">
        <v>401</v>
      </c>
      <c r="K3" s="686" t="s">
        <v>396</v>
      </c>
    </row>
    <row r="4" spans="1:11" s="222" customFormat="1" ht="18" customHeight="1">
      <c r="A4" s="690" t="s">
        <v>78</v>
      </c>
      <c r="B4" s="715">
        <v>53.23</v>
      </c>
      <c r="C4" s="715">
        <v>7.37</v>
      </c>
      <c r="D4" s="715">
        <v>0.05</v>
      </c>
      <c r="E4" s="715">
        <v>0</v>
      </c>
      <c r="F4" s="715">
        <v>39.35</v>
      </c>
      <c r="G4" s="715">
        <v>19.940000000000001</v>
      </c>
      <c r="H4" s="715">
        <v>17.29</v>
      </c>
      <c r="I4" s="715">
        <v>6.03</v>
      </c>
      <c r="J4" s="715">
        <v>0</v>
      </c>
      <c r="K4" s="715">
        <v>56.74</v>
      </c>
    </row>
    <row r="5" spans="1:11" s="222" customFormat="1" ht="18" customHeight="1">
      <c r="A5" s="695" t="s">
        <v>79</v>
      </c>
      <c r="B5" s="716">
        <v>59.11</v>
      </c>
      <c r="C5" s="716">
        <v>5.75</v>
      </c>
      <c r="D5" s="716">
        <v>0.03</v>
      </c>
      <c r="E5" s="716">
        <v>0</v>
      </c>
      <c r="F5" s="716">
        <v>35.119999999999997</v>
      </c>
      <c r="G5" s="716">
        <v>19.62</v>
      </c>
      <c r="H5" s="716">
        <v>16.399999999999999</v>
      </c>
      <c r="I5" s="716">
        <v>6.24</v>
      </c>
      <c r="J5" s="716">
        <v>0</v>
      </c>
      <c r="K5" s="716">
        <v>57.74</v>
      </c>
    </row>
    <row r="6" spans="1:11" s="222" customFormat="1" ht="18" customHeight="1">
      <c r="A6" s="699" t="s">
        <v>168</v>
      </c>
      <c r="B6" s="718">
        <v>56.17</v>
      </c>
      <c r="C6" s="718">
        <v>6.21</v>
      </c>
      <c r="D6" s="718">
        <v>0.03</v>
      </c>
      <c r="E6" s="718">
        <v>0</v>
      </c>
      <c r="F6" s="718">
        <v>37.590000000000003</v>
      </c>
      <c r="G6" s="718">
        <v>19.260000000000002</v>
      </c>
      <c r="H6" s="718">
        <v>17.87</v>
      </c>
      <c r="I6" s="718">
        <v>5.54</v>
      </c>
      <c r="J6" s="718">
        <v>0</v>
      </c>
      <c r="K6" s="718">
        <v>57.33</v>
      </c>
    </row>
    <row r="7" spans="1:11" s="222" customFormat="1" ht="18" customHeight="1">
      <c r="A7" s="699" t="s">
        <v>169</v>
      </c>
      <c r="B7" s="718">
        <v>57.85</v>
      </c>
      <c r="C7" s="718">
        <v>6.09</v>
      </c>
      <c r="D7" s="718">
        <v>0.03</v>
      </c>
      <c r="E7" s="718">
        <v>0</v>
      </c>
      <c r="F7" s="718">
        <v>36.04</v>
      </c>
      <c r="G7" s="718">
        <v>20.260000000000002</v>
      </c>
      <c r="H7" s="718">
        <v>16.350000000000001</v>
      </c>
      <c r="I7" s="718">
        <v>4.8</v>
      </c>
      <c r="J7" s="718">
        <v>0</v>
      </c>
      <c r="K7" s="718">
        <v>58.59</v>
      </c>
    </row>
    <row r="8" spans="1:11" s="222" customFormat="1" ht="18" customHeight="1">
      <c r="A8" s="699" t="s">
        <v>273</v>
      </c>
      <c r="B8" s="718">
        <v>58.78</v>
      </c>
      <c r="C8" s="718">
        <v>5.85</v>
      </c>
      <c r="D8" s="718">
        <v>0.03</v>
      </c>
      <c r="E8" s="718">
        <v>0</v>
      </c>
      <c r="F8" s="718">
        <v>35.340000000000003</v>
      </c>
      <c r="G8" s="718">
        <v>20.34</v>
      </c>
      <c r="H8" s="718">
        <v>17.149999999999999</v>
      </c>
      <c r="I8" s="718">
        <v>5.04</v>
      </c>
      <c r="J8" s="718">
        <v>0</v>
      </c>
      <c r="K8" s="718">
        <v>57.47</v>
      </c>
    </row>
    <row r="9" spans="1:11" s="222" customFormat="1" ht="18" customHeight="1">
      <c r="A9" s="699" t="s">
        <v>274</v>
      </c>
      <c r="B9" s="718">
        <v>59.48</v>
      </c>
      <c r="C9" s="718">
        <v>5.75</v>
      </c>
      <c r="D9" s="718">
        <v>0.03</v>
      </c>
      <c r="E9" s="718">
        <v>0</v>
      </c>
      <c r="F9" s="718">
        <v>34.75</v>
      </c>
      <c r="G9" s="718">
        <v>20.98</v>
      </c>
      <c r="H9" s="718">
        <v>16.43</v>
      </c>
      <c r="I9" s="718">
        <v>4.3600000000000003</v>
      </c>
      <c r="J9" s="718">
        <v>0</v>
      </c>
      <c r="K9" s="718">
        <v>58.23</v>
      </c>
    </row>
    <row r="10" spans="1:11" s="222" customFormat="1" ht="14.25" customHeight="1">
      <c r="A10" s="699" t="s">
        <v>1286</v>
      </c>
      <c r="B10" s="718">
        <v>59.81</v>
      </c>
      <c r="C10" s="718">
        <v>5.77</v>
      </c>
      <c r="D10" s="718">
        <v>0.03</v>
      </c>
      <c r="E10" s="718">
        <v>0</v>
      </c>
      <c r="F10" s="718">
        <v>34.39</v>
      </c>
      <c r="G10" s="718">
        <v>21.97</v>
      </c>
      <c r="H10" s="718">
        <v>18.170000000000002</v>
      </c>
      <c r="I10" s="718">
        <v>7.04</v>
      </c>
      <c r="J10" s="718">
        <v>0</v>
      </c>
      <c r="K10" s="718">
        <v>52.82</v>
      </c>
    </row>
    <row r="11" spans="1:11" s="222" customFormat="1" ht="13.5" customHeight="1">
      <c r="A11" s="699" t="s">
        <v>1309</v>
      </c>
      <c r="B11" s="718">
        <v>61.2</v>
      </c>
      <c r="C11" s="718">
        <v>5.0599999999999996</v>
      </c>
      <c r="D11" s="718">
        <v>0.03</v>
      </c>
      <c r="E11" s="718">
        <v>0</v>
      </c>
      <c r="F11" s="718">
        <v>33.71</v>
      </c>
      <c r="G11" s="718">
        <v>19.62</v>
      </c>
      <c r="H11" s="718">
        <v>16.399999999999999</v>
      </c>
      <c r="I11" s="718">
        <v>6.24</v>
      </c>
      <c r="J11" s="718">
        <v>0</v>
      </c>
      <c r="K11" s="718">
        <v>57.74</v>
      </c>
    </row>
    <row r="12" spans="1:11" s="222" customFormat="1" ht="26.85" customHeight="1">
      <c r="A12" s="307"/>
      <c r="B12" s="325"/>
      <c r="C12" s="325"/>
      <c r="D12" s="325"/>
      <c r="E12" s="325"/>
      <c r="F12" s="325"/>
      <c r="G12" s="325"/>
      <c r="H12" s="325"/>
      <c r="I12" s="325"/>
      <c r="J12" s="325"/>
      <c r="K12" s="325"/>
    </row>
    <row r="13" spans="1:11" s="222" customFormat="1">
      <c r="A13" s="1308" t="s">
        <v>1306</v>
      </c>
      <c r="B13" s="1308"/>
      <c r="C13" s="1308"/>
      <c r="D13" s="1308"/>
      <c r="E13" s="1308"/>
      <c r="F13" s="1308"/>
      <c r="G13" s="1308"/>
      <c r="H13" s="1308"/>
      <c r="I13" s="1308"/>
      <c r="J13" s="1308"/>
      <c r="K13" s="1308"/>
    </row>
    <row r="14" spans="1:11" s="222" customFormat="1">
      <c r="A14" s="1308" t="s">
        <v>404</v>
      </c>
      <c r="B14" s="1308"/>
      <c r="C14" s="1308"/>
      <c r="D14" s="1308"/>
      <c r="E14" s="1308"/>
      <c r="F14" s="1308"/>
      <c r="G14" s="1308"/>
      <c r="H14" s="1308"/>
      <c r="I14" s="1308"/>
      <c r="J14" s="1308"/>
      <c r="K14" s="1308"/>
    </row>
    <row r="15" spans="1:11" s="222" customFormat="1"/>
  </sheetData>
  <mergeCells count="6">
    <mergeCell ref="A13:K13"/>
    <mergeCell ref="A14:K14"/>
    <mergeCell ref="A1:K1"/>
    <mergeCell ref="A2:A3"/>
    <mergeCell ref="B2:F2"/>
    <mergeCell ref="G2:K2"/>
  </mergeCells>
  <printOptions horizontalCentered="1"/>
  <pageMargins left="0.78431372549019618" right="0.78431372549019618" top="0.98039215686274517" bottom="0.98039215686274517" header="0.50980392156862753" footer="0.50980392156862753"/>
  <pageSetup paperSize="9" scale="80" orientation="landscape"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8"/>
  <sheetViews>
    <sheetView zoomScaleNormal="100" workbookViewId="0">
      <selection activeCell="L9" sqref="L9"/>
    </sheetView>
  </sheetViews>
  <sheetFormatPr defaultRowHeight="15"/>
  <cols>
    <col min="1" max="1" width="6.42578125" bestFit="1" customWidth="1"/>
    <col min="2" max="2" width="27" customWidth="1"/>
    <col min="3" max="3" width="30.42578125" customWidth="1"/>
    <col min="4" max="4" width="11.28515625" style="62" bestFit="1" customWidth="1"/>
    <col min="5" max="6" width="11.28515625" style="63" bestFit="1" customWidth="1"/>
    <col min="7" max="7" width="12.42578125" bestFit="1" customWidth="1"/>
    <col min="8" max="8" width="9.42578125" bestFit="1" customWidth="1"/>
    <col min="9" max="9" width="12.7109375" customWidth="1"/>
    <col min="10" max="10" width="10.140625" customWidth="1"/>
  </cols>
  <sheetData>
    <row r="1" spans="1:12">
      <c r="A1" s="1180" t="s">
        <v>1292</v>
      </c>
      <c r="B1" s="1180"/>
      <c r="C1" s="1180"/>
      <c r="D1" s="1180"/>
      <c r="E1" s="1180"/>
      <c r="F1" s="1180"/>
      <c r="G1" s="1180"/>
      <c r="H1" s="1180"/>
      <c r="I1" s="1180"/>
      <c r="J1" s="1180"/>
      <c r="K1" s="48"/>
    </row>
    <row r="2" spans="1:12">
      <c r="A2" s="1181" t="s">
        <v>147</v>
      </c>
      <c r="B2" s="1181" t="s">
        <v>148</v>
      </c>
      <c r="C2" s="1183" t="s">
        <v>149</v>
      </c>
      <c r="D2" s="1185" t="s">
        <v>150</v>
      </c>
      <c r="E2" s="1187" t="s">
        <v>151</v>
      </c>
      <c r="F2" s="1189" t="s">
        <v>152</v>
      </c>
      <c r="G2" s="1191" t="s">
        <v>153</v>
      </c>
      <c r="H2" s="1192"/>
      <c r="I2" s="1193" t="s">
        <v>154</v>
      </c>
      <c r="J2" s="1181" t="s">
        <v>155</v>
      </c>
      <c r="K2" s="49"/>
    </row>
    <row r="3" spans="1:12" ht="60">
      <c r="A3" s="1182"/>
      <c r="B3" s="1182"/>
      <c r="C3" s="1184"/>
      <c r="D3" s="1186"/>
      <c r="E3" s="1188"/>
      <c r="F3" s="1190"/>
      <c r="G3" s="50" t="s">
        <v>156</v>
      </c>
      <c r="H3" s="50" t="s">
        <v>157</v>
      </c>
      <c r="I3" s="1194"/>
      <c r="J3" s="1182"/>
      <c r="K3" s="49"/>
    </row>
    <row r="4" spans="1:12" ht="30">
      <c r="A4" s="948">
        <v>1</v>
      </c>
      <c r="B4" s="949" t="s">
        <v>1350</v>
      </c>
      <c r="C4" s="950" t="s">
        <v>1351</v>
      </c>
      <c r="D4" s="951">
        <v>45048</v>
      </c>
      <c r="E4" s="951">
        <v>45159</v>
      </c>
      <c r="F4" s="951">
        <v>45170</v>
      </c>
      <c r="G4" s="952">
        <v>1260922</v>
      </c>
      <c r="H4" s="948">
        <v>26</v>
      </c>
      <c r="I4" s="948">
        <v>10</v>
      </c>
      <c r="J4" s="948">
        <v>1.7</v>
      </c>
      <c r="K4" s="51"/>
    </row>
    <row r="5" spans="1:12" ht="45">
      <c r="A5" s="948">
        <v>2</v>
      </c>
      <c r="B5" s="949" t="s">
        <v>1352</v>
      </c>
      <c r="C5" s="950" t="s">
        <v>1353</v>
      </c>
      <c r="D5" s="951">
        <v>45086</v>
      </c>
      <c r="E5" s="951">
        <v>45162</v>
      </c>
      <c r="F5" s="951">
        <v>45175</v>
      </c>
      <c r="G5" s="952">
        <v>1512398</v>
      </c>
      <c r="H5" s="948">
        <v>25</v>
      </c>
      <c r="I5" s="948">
        <v>10</v>
      </c>
      <c r="J5" s="948">
        <v>45.82</v>
      </c>
      <c r="K5" s="51"/>
    </row>
    <row r="6" spans="1:12">
      <c r="A6" s="948">
        <v>3</v>
      </c>
      <c r="B6" s="949" t="s">
        <v>1354</v>
      </c>
      <c r="C6" s="950" t="s">
        <v>1355</v>
      </c>
      <c r="D6" s="951">
        <v>45040</v>
      </c>
      <c r="E6" s="951">
        <v>45166</v>
      </c>
      <c r="F6" s="951">
        <v>45177</v>
      </c>
      <c r="G6" s="952">
        <v>18305495</v>
      </c>
      <c r="H6" s="948">
        <v>26</v>
      </c>
      <c r="I6" s="948">
        <v>440</v>
      </c>
      <c r="J6" s="948">
        <v>805.44</v>
      </c>
      <c r="K6" s="51"/>
    </row>
    <row r="7" spans="1:12">
      <c r="A7" s="948">
        <v>4</v>
      </c>
      <c r="B7" s="949" t="s">
        <v>1356</v>
      </c>
      <c r="C7" s="950" t="s">
        <v>1357</v>
      </c>
      <c r="D7" s="951">
        <v>45064</v>
      </c>
      <c r="E7" s="951">
        <v>45169</v>
      </c>
      <c r="F7" s="951">
        <v>45182</v>
      </c>
      <c r="G7" s="952">
        <v>5850000</v>
      </c>
      <c r="H7" s="948">
        <v>26</v>
      </c>
      <c r="I7" s="948">
        <v>9</v>
      </c>
      <c r="J7" s="948">
        <v>5.26</v>
      </c>
      <c r="K7" s="51"/>
    </row>
    <row r="8" spans="1:12">
      <c r="A8" s="948">
        <v>5</v>
      </c>
      <c r="B8" s="949" t="s">
        <v>1358</v>
      </c>
      <c r="C8" s="950" t="s">
        <v>1359</v>
      </c>
      <c r="D8" s="951">
        <v>45082</v>
      </c>
      <c r="E8" s="951">
        <v>45170</v>
      </c>
      <c r="F8" s="951">
        <v>45183</v>
      </c>
      <c r="G8" s="952">
        <v>1021540</v>
      </c>
      <c r="H8" s="948">
        <v>26</v>
      </c>
      <c r="I8" s="948">
        <v>3</v>
      </c>
      <c r="J8" s="948">
        <v>0.3</v>
      </c>
      <c r="K8" s="51"/>
    </row>
    <row r="9" spans="1:12">
      <c r="A9" s="948">
        <v>6</v>
      </c>
      <c r="B9" s="949" t="s">
        <v>1360</v>
      </c>
      <c r="C9" s="950" t="s">
        <v>1361</v>
      </c>
      <c r="D9" s="951">
        <v>45063</v>
      </c>
      <c r="E9" s="951">
        <v>45176</v>
      </c>
      <c r="F9" s="951">
        <v>45190</v>
      </c>
      <c r="G9" s="952">
        <v>1521000</v>
      </c>
      <c r="H9" s="948">
        <v>26</v>
      </c>
      <c r="I9" s="948">
        <v>5.25</v>
      </c>
      <c r="J9" s="948">
        <v>0.79</v>
      </c>
      <c r="K9" s="51"/>
    </row>
    <row r="10" spans="1:12">
      <c r="A10" s="948">
        <v>7</v>
      </c>
      <c r="B10" s="949" t="s">
        <v>1362</v>
      </c>
      <c r="C10" s="950" t="s">
        <v>1363</v>
      </c>
      <c r="D10" s="951">
        <v>45106</v>
      </c>
      <c r="E10" s="951">
        <v>45181</v>
      </c>
      <c r="F10" s="951">
        <v>45195</v>
      </c>
      <c r="G10" s="952">
        <v>1577342</v>
      </c>
      <c r="H10" s="948">
        <v>26</v>
      </c>
      <c r="I10" s="948">
        <v>3.78</v>
      </c>
      <c r="J10" s="948">
        <v>0.6</v>
      </c>
      <c r="K10" s="51"/>
    </row>
    <row r="11" spans="1:12">
      <c r="A11" s="948">
        <v>8</v>
      </c>
      <c r="B11" s="949" t="s">
        <v>1364</v>
      </c>
      <c r="C11" s="953" t="s">
        <v>1365</v>
      </c>
      <c r="D11" s="951">
        <v>45019</v>
      </c>
      <c r="E11" s="951">
        <v>45177</v>
      </c>
      <c r="F11" s="951">
        <v>45191</v>
      </c>
      <c r="G11" s="952">
        <v>1000000</v>
      </c>
      <c r="H11" s="948">
        <v>25</v>
      </c>
      <c r="I11" s="948">
        <v>450</v>
      </c>
      <c r="J11" s="948">
        <v>45</v>
      </c>
      <c r="K11" s="56"/>
      <c r="L11" s="57"/>
    </row>
    <row r="12" spans="1:12">
      <c r="A12" s="52"/>
      <c r="B12" s="52"/>
      <c r="C12" s="53"/>
      <c r="D12" s="54"/>
      <c r="E12" s="58"/>
      <c r="F12" s="58"/>
      <c r="G12" s="55"/>
      <c r="H12" s="52"/>
      <c r="I12" s="59"/>
      <c r="J12" s="59"/>
      <c r="K12" s="56"/>
      <c r="L12" s="57"/>
    </row>
    <row r="13" spans="1:12">
      <c r="A13" s="10"/>
      <c r="B13" s="10"/>
      <c r="C13" s="10"/>
      <c r="D13" s="60"/>
      <c r="E13" s="61"/>
      <c r="F13" s="61"/>
      <c r="G13" s="10"/>
      <c r="H13" s="10"/>
      <c r="I13" s="10"/>
      <c r="J13" s="10"/>
      <c r="K13" s="56"/>
      <c r="L13" s="57"/>
    </row>
    <row r="14" spans="1:12">
      <c r="K14" s="64"/>
      <c r="L14" s="57"/>
    </row>
    <row r="15" spans="1:12">
      <c r="A15" s="56"/>
      <c r="B15" s="56"/>
      <c r="C15" s="56"/>
      <c r="D15" s="60"/>
      <c r="E15" s="60"/>
      <c r="F15" s="60"/>
      <c r="G15" s="56"/>
      <c r="H15" s="56"/>
      <c r="I15" s="56"/>
      <c r="J15" s="56"/>
      <c r="K15" s="64"/>
      <c r="L15" s="57"/>
    </row>
    <row r="16" spans="1:12">
      <c r="A16" s="65"/>
      <c r="B16" s="66"/>
      <c r="C16" s="66"/>
      <c r="D16" s="67"/>
      <c r="E16" s="68"/>
      <c r="F16" s="68"/>
      <c r="G16" s="69"/>
      <c r="H16" s="69"/>
      <c r="I16" s="69"/>
      <c r="J16" s="69"/>
      <c r="L16" s="57"/>
    </row>
    <row r="17" spans="1:13">
      <c r="A17" s="65"/>
      <c r="B17" s="66"/>
      <c r="C17" s="66"/>
      <c r="D17" s="70"/>
      <c r="E17" s="68"/>
      <c r="F17" s="68"/>
      <c r="G17" s="69"/>
      <c r="H17" s="69"/>
      <c r="I17" s="69"/>
      <c r="J17" s="69"/>
    </row>
    <row r="18" spans="1:13">
      <c r="A18" s="65"/>
      <c r="B18" s="66"/>
      <c r="C18" s="66"/>
      <c r="D18" s="67"/>
      <c r="E18" s="68"/>
      <c r="F18" s="68"/>
      <c r="G18" s="69"/>
      <c r="H18" s="69"/>
      <c r="I18" s="69"/>
      <c r="J18" s="69"/>
    </row>
    <row r="19" spans="1:13">
      <c r="A19" s="65"/>
      <c r="B19" s="66"/>
      <c r="C19" s="66"/>
      <c r="D19" s="70"/>
      <c r="E19" s="68"/>
      <c r="F19" s="68"/>
      <c r="G19" s="69"/>
      <c r="H19" s="69"/>
      <c r="I19" s="69"/>
      <c r="J19" s="69"/>
    </row>
    <row r="20" spans="1:13">
      <c r="A20" s="56"/>
      <c r="B20" s="56"/>
      <c r="C20" s="56"/>
      <c r="D20" s="60"/>
      <c r="E20" s="60"/>
      <c r="F20" s="60"/>
      <c r="G20" s="56"/>
      <c r="H20" s="56"/>
      <c r="I20" s="56"/>
      <c r="J20" s="56"/>
    </row>
    <row r="21" spans="1:13">
      <c r="A21" s="56"/>
      <c r="B21" s="56"/>
      <c r="C21" s="56"/>
      <c r="D21" s="60"/>
      <c r="E21" s="60"/>
      <c r="F21" s="60"/>
      <c r="G21" s="56"/>
      <c r="H21" s="56"/>
      <c r="I21" s="56"/>
      <c r="J21" s="56"/>
    </row>
    <row r="22" spans="1:13">
      <c r="K22" s="56"/>
      <c r="L22" s="56"/>
      <c r="M22" s="56"/>
    </row>
    <row r="23" spans="1:13">
      <c r="K23" s="56"/>
      <c r="L23" s="56"/>
      <c r="M23" s="56"/>
    </row>
    <row r="24" spans="1:13">
      <c r="K24" s="56"/>
      <c r="L24" s="56"/>
      <c r="M24" s="56"/>
    </row>
    <row r="25" spans="1:13">
      <c r="K25" s="56"/>
      <c r="L25" s="56"/>
      <c r="M25" s="56"/>
    </row>
    <row r="26" spans="1:13">
      <c r="K26" s="56"/>
      <c r="L26" s="56"/>
      <c r="M26" s="56"/>
    </row>
    <row r="27" spans="1:13">
      <c r="K27" s="56"/>
      <c r="L27" s="56"/>
      <c r="M27" s="56"/>
    </row>
    <row r="28" spans="1:13">
      <c r="K28" s="56"/>
      <c r="L28" s="56"/>
      <c r="M28" s="56"/>
    </row>
  </sheetData>
  <mergeCells count="10">
    <mergeCell ref="A1:J1"/>
    <mergeCell ref="A2:A3"/>
    <mergeCell ref="B2:B3"/>
    <mergeCell ref="C2:C3"/>
    <mergeCell ref="D2:D3"/>
    <mergeCell ref="E2:E3"/>
    <mergeCell ref="F2:F3"/>
    <mergeCell ref="G2:H2"/>
    <mergeCell ref="I2:I3"/>
    <mergeCell ref="J2:J3"/>
  </mergeCells>
  <printOptions horizontalCentered="1"/>
  <pageMargins left="0.70866141732283472" right="0.70866141732283472" top="0.74803149606299213" bottom="0.74803149606299213" header="0.31496062992125984" footer="0.31496062992125984"/>
  <pageSetup paperSize="9" scale="99" fitToHeight="0" orientation="landscape" r:id="rId1"/>
  <headerFooter>
    <oddFooter>Page &amp;P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5"/>
  <sheetViews>
    <sheetView zoomScaleNormal="100" workbookViewId="0">
      <selection sqref="A1:XFD1048576"/>
    </sheetView>
  </sheetViews>
  <sheetFormatPr defaultColWidth="9.140625" defaultRowHeight="15"/>
  <cols>
    <col min="1" max="7" width="14.5703125" style="221" bestFit="1" customWidth="1"/>
    <col min="8" max="8" width="15" style="221" bestFit="1" customWidth="1"/>
    <col min="9" max="9" width="14.42578125" style="221" bestFit="1" customWidth="1"/>
    <col min="10" max="11" width="14.5703125" style="221" bestFit="1" customWidth="1"/>
    <col min="12" max="12" width="4.5703125" style="221" bestFit="1" customWidth="1"/>
    <col min="13" max="16384" width="9.140625" style="221"/>
  </cols>
  <sheetData>
    <row r="1" spans="1:11" ht="15" customHeight="1">
      <c r="A1" s="1281" t="s">
        <v>41</v>
      </c>
      <c r="B1" s="1281"/>
      <c r="C1" s="1281"/>
      <c r="D1" s="1281"/>
      <c r="E1" s="1281"/>
      <c r="F1" s="1281"/>
      <c r="G1" s="1281"/>
      <c r="H1" s="1281"/>
    </row>
    <row r="2" spans="1:11" s="222" customFormat="1" ht="18" customHeight="1">
      <c r="A2" s="1284" t="s">
        <v>644</v>
      </c>
      <c r="B2" s="1286"/>
      <c r="C2" s="1286"/>
      <c r="D2" s="1286"/>
      <c r="E2" s="1286"/>
      <c r="F2" s="1286"/>
      <c r="G2" s="1286"/>
      <c r="H2" s="1286"/>
      <c r="I2" s="1286"/>
      <c r="J2" s="1286"/>
      <c r="K2" s="1285"/>
    </row>
    <row r="3" spans="1:11" s="222" customFormat="1" ht="27.75" customHeight="1">
      <c r="A3" s="845" t="s">
        <v>260</v>
      </c>
      <c r="B3" s="689" t="s">
        <v>645</v>
      </c>
      <c r="C3" s="689" t="s">
        <v>646</v>
      </c>
      <c r="D3" s="689" t="s">
        <v>647</v>
      </c>
      <c r="E3" s="689" t="s">
        <v>648</v>
      </c>
      <c r="F3" s="689" t="s">
        <v>649</v>
      </c>
      <c r="G3" s="689" t="s">
        <v>567</v>
      </c>
      <c r="H3" s="689" t="s">
        <v>650</v>
      </c>
      <c r="I3" s="689" t="s">
        <v>651</v>
      </c>
      <c r="J3" s="689" t="s">
        <v>652</v>
      </c>
      <c r="K3" s="689" t="s">
        <v>653</v>
      </c>
    </row>
    <row r="4" spans="1:11" s="228" customFormat="1" ht="18" customHeight="1">
      <c r="A4" s="690" t="s">
        <v>78</v>
      </c>
      <c r="B4" s="783">
        <v>0</v>
      </c>
      <c r="C4" s="783">
        <v>100</v>
      </c>
      <c r="D4" s="715">
        <v>0</v>
      </c>
      <c r="E4" s="715">
        <v>0</v>
      </c>
      <c r="F4" s="715">
        <v>0</v>
      </c>
      <c r="G4" s="715">
        <v>0</v>
      </c>
      <c r="H4" s="715">
        <v>0</v>
      </c>
      <c r="I4" s="715">
        <v>0</v>
      </c>
      <c r="J4" s="715">
        <v>0</v>
      </c>
      <c r="K4" s="715">
        <v>0</v>
      </c>
    </row>
    <row r="5" spans="1:11" s="228" customFormat="1" ht="18" customHeight="1">
      <c r="A5" s="695" t="s">
        <v>79</v>
      </c>
      <c r="B5" s="717">
        <v>100</v>
      </c>
      <c r="C5" s="717">
        <v>1.2745228704333337E-4</v>
      </c>
      <c r="D5" s="716">
        <v>6.3109314694256465E-3</v>
      </c>
      <c r="E5" s="716">
        <v>0</v>
      </c>
      <c r="F5" s="716">
        <v>0</v>
      </c>
      <c r="G5" s="716">
        <v>0</v>
      </c>
      <c r="H5" s="716">
        <v>0</v>
      </c>
      <c r="I5" s="716">
        <v>0</v>
      </c>
      <c r="J5" s="716">
        <v>0</v>
      </c>
      <c r="K5" s="716">
        <v>0</v>
      </c>
    </row>
    <row r="6" spans="1:11" s="222" customFormat="1" ht="18" customHeight="1">
      <c r="A6" s="699" t="s">
        <v>168</v>
      </c>
      <c r="B6" s="780">
        <v>0</v>
      </c>
      <c r="C6" s="780">
        <v>100</v>
      </c>
      <c r="D6" s="718">
        <v>0</v>
      </c>
      <c r="E6" s="718">
        <v>0</v>
      </c>
      <c r="F6" s="718">
        <v>0</v>
      </c>
      <c r="G6" s="718">
        <v>0</v>
      </c>
      <c r="H6" s="718">
        <v>0</v>
      </c>
      <c r="I6" s="718">
        <v>0</v>
      </c>
      <c r="J6" s="718">
        <v>0</v>
      </c>
      <c r="K6" s="718">
        <v>0</v>
      </c>
    </row>
    <row r="7" spans="1:11" s="222" customFormat="1" ht="18" customHeight="1">
      <c r="A7" s="699" t="s">
        <v>169</v>
      </c>
      <c r="B7" s="780">
        <v>99.826816377591669</v>
      </c>
      <c r="C7" s="780">
        <v>7.0751570955263372E-3</v>
      </c>
      <c r="D7" s="718">
        <v>0.16610846531280304</v>
      </c>
      <c r="E7" s="718">
        <v>0</v>
      </c>
      <c r="F7" s="718">
        <v>0</v>
      </c>
      <c r="G7" s="718">
        <v>0</v>
      </c>
      <c r="H7" s="718">
        <v>0</v>
      </c>
      <c r="I7" s="718">
        <v>0</v>
      </c>
      <c r="J7" s="718">
        <v>0</v>
      </c>
      <c r="K7" s="718">
        <v>0</v>
      </c>
    </row>
    <row r="8" spans="1:11" s="222" customFormat="1" ht="18" customHeight="1">
      <c r="A8" s="699" t="s">
        <v>273</v>
      </c>
      <c r="B8" s="780">
        <v>99.993561616243539</v>
      </c>
      <c r="C8" s="780">
        <v>1.2745228704333337E-4</v>
      </c>
      <c r="D8" s="718">
        <v>6.3109314694256465E-3</v>
      </c>
      <c r="E8" s="718">
        <v>0</v>
      </c>
      <c r="F8" s="718">
        <v>0</v>
      </c>
      <c r="G8" s="718">
        <v>0</v>
      </c>
      <c r="H8" s="718">
        <v>0</v>
      </c>
      <c r="I8" s="718">
        <v>0</v>
      </c>
      <c r="J8" s="718">
        <v>0</v>
      </c>
      <c r="K8" s="718">
        <v>0</v>
      </c>
    </row>
    <row r="9" spans="1:11" s="222" customFormat="1" ht="18" customHeight="1">
      <c r="A9" s="699" t="s">
        <v>274</v>
      </c>
      <c r="B9" s="780">
        <v>100</v>
      </c>
      <c r="C9" s="780">
        <v>1.2745228704333337E-4</v>
      </c>
      <c r="D9" s="718">
        <v>1.2745228704333337E-4</v>
      </c>
      <c r="E9" s="718">
        <v>0</v>
      </c>
      <c r="F9" s="718">
        <v>0</v>
      </c>
      <c r="G9" s="718">
        <v>0</v>
      </c>
      <c r="H9" s="718">
        <v>0</v>
      </c>
      <c r="I9" s="718">
        <v>0</v>
      </c>
      <c r="J9" s="718">
        <v>0</v>
      </c>
      <c r="K9" s="718">
        <v>0</v>
      </c>
    </row>
    <row r="10" spans="1:11" s="222" customFormat="1" ht="18" customHeight="1">
      <c r="A10" s="699" t="s">
        <v>1286</v>
      </c>
      <c r="B10" s="780">
        <v>100</v>
      </c>
      <c r="C10" s="780">
        <v>1.2745228704333337E-4</v>
      </c>
      <c r="D10" s="718">
        <v>1.2745228704333337E-4</v>
      </c>
      <c r="E10" s="718">
        <v>0</v>
      </c>
      <c r="F10" s="718">
        <v>0</v>
      </c>
      <c r="G10" s="718">
        <v>0</v>
      </c>
      <c r="H10" s="718">
        <v>0</v>
      </c>
      <c r="I10" s="718">
        <v>0</v>
      </c>
      <c r="J10" s="718">
        <v>0</v>
      </c>
      <c r="K10" s="718">
        <v>0</v>
      </c>
    </row>
    <row r="11" spans="1:11" s="222" customFormat="1" ht="14.25" customHeight="1">
      <c r="A11" s="699" t="s">
        <v>1309</v>
      </c>
      <c r="B11" s="780">
        <v>100</v>
      </c>
      <c r="C11" s="780">
        <v>1.2745228704333337E-4</v>
      </c>
      <c r="D11" s="718">
        <v>1.2745228704333337E-4</v>
      </c>
      <c r="E11" s="718">
        <v>0</v>
      </c>
      <c r="F11" s="718">
        <v>0</v>
      </c>
      <c r="G11" s="718">
        <v>0</v>
      </c>
      <c r="H11" s="718">
        <v>0</v>
      </c>
      <c r="I11" s="718">
        <v>0</v>
      </c>
      <c r="J11" s="718">
        <v>0</v>
      </c>
      <c r="K11" s="718">
        <v>0</v>
      </c>
    </row>
    <row r="12" spans="1:11" s="222" customFormat="1" ht="13.5" customHeight="1">
      <c r="A12" s="307"/>
      <c r="B12" s="325"/>
      <c r="C12" s="325"/>
      <c r="D12" s="325"/>
      <c r="E12" s="325"/>
      <c r="F12" s="325"/>
      <c r="G12" s="325"/>
      <c r="H12" s="325"/>
      <c r="I12" s="325"/>
      <c r="J12" s="325"/>
      <c r="K12" s="325"/>
    </row>
    <row r="13" spans="1:11" s="222" customFormat="1" ht="27.6" customHeight="1">
      <c r="A13" s="1275" t="s">
        <v>1306</v>
      </c>
      <c r="B13" s="1275"/>
      <c r="C13" s="1275"/>
      <c r="D13" s="1275"/>
      <c r="E13" s="1275"/>
      <c r="F13" s="1275"/>
    </row>
    <row r="14" spans="1:11" s="222" customFormat="1">
      <c r="A14" s="1275" t="s">
        <v>402</v>
      </c>
      <c r="B14" s="1275"/>
      <c r="C14" s="1275"/>
      <c r="D14" s="1275"/>
      <c r="E14" s="1275"/>
      <c r="F14" s="1275"/>
    </row>
    <row r="15" spans="1:11" s="222" customFormat="1"/>
  </sheetData>
  <mergeCells count="4">
    <mergeCell ref="A1:H1"/>
    <mergeCell ref="A2:K2"/>
    <mergeCell ref="A13:F13"/>
    <mergeCell ref="A14:F14"/>
  </mergeCells>
  <printOptions horizontalCentered="1"/>
  <pageMargins left="0.78431372549019618" right="0.78431372549019618" top="0.98039215686274517" bottom="0.98039215686274517" header="0.50980392156862753" footer="0.50980392156862753"/>
  <pageSetup paperSize="9" scale="80" orientation="landscape" useFirstPageNumber="1"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5"/>
  <sheetViews>
    <sheetView zoomScaleNormal="100" workbookViewId="0">
      <selection sqref="A1:XFD1048576"/>
    </sheetView>
  </sheetViews>
  <sheetFormatPr defaultColWidth="9.140625" defaultRowHeight="15"/>
  <cols>
    <col min="1" max="5" width="14.5703125" style="221" bestFit="1" customWidth="1"/>
    <col min="6" max="6" width="4.5703125" style="221" bestFit="1" customWidth="1"/>
    <col min="7" max="16384" width="9.140625" style="221"/>
  </cols>
  <sheetData>
    <row r="1" spans="1:5" ht="19.5" customHeight="1">
      <c r="A1" s="1281" t="s">
        <v>42</v>
      </c>
      <c r="B1" s="1281"/>
      <c r="C1" s="1281"/>
      <c r="D1" s="1281"/>
      <c r="E1" s="1281"/>
    </row>
    <row r="2" spans="1:5" s="222" customFormat="1" ht="18" customHeight="1">
      <c r="A2" s="1386" t="s">
        <v>260</v>
      </c>
      <c r="B2" s="1387" t="s">
        <v>644</v>
      </c>
      <c r="C2" s="1387"/>
      <c r="D2" s="1387"/>
      <c r="E2" s="1388"/>
    </row>
    <row r="3" spans="1:5" s="222" customFormat="1" ht="18.75" customHeight="1">
      <c r="A3" s="1386"/>
      <c r="B3" s="923" t="s">
        <v>654</v>
      </c>
      <c r="C3" s="928" t="s">
        <v>655</v>
      </c>
      <c r="D3" s="928" t="s">
        <v>656</v>
      </c>
      <c r="E3" s="358" t="s">
        <v>657</v>
      </c>
    </row>
    <row r="4" spans="1:5" s="228" customFormat="1" ht="18" customHeight="1">
      <c r="A4" s="359" t="s">
        <v>78</v>
      </c>
      <c r="B4" s="715">
        <v>36.549999999999997</v>
      </c>
      <c r="C4" s="715">
        <v>56.35</v>
      </c>
      <c r="D4" s="715">
        <v>7.1</v>
      </c>
      <c r="E4" s="715">
        <v>0</v>
      </c>
    </row>
    <row r="5" spans="1:5" s="228" customFormat="1" ht="18" customHeight="1">
      <c r="A5" s="695" t="s">
        <v>79</v>
      </c>
      <c r="B5" s="716">
        <v>30.63</v>
      </c>
      <c r="C5" s="716">
        <v>49.28</v>
      </c>
      <c r="D5" s="716">
        <v>18.45</v>
      </c>
      <c r="E5" s="716">
        <v>1.63</v>
      </c>
    </row>
    <row r="6" spans="1:5" s="222" customFormat="1" ht="18" customHeight="1">
      <c r="A6" s="699" t="s">
        <v>168</v>
      </c>
      <c r="B6" s="718">
        <v>29.5</v>
      </c>
      <c r="C6" s="718">
        <v>53.71</v>
      </c>
      <c r="D6" s="718">
        <v>16.79</v>
      </c>
      <c r="E6" s="718">
        <v>0</v>
      </c>
    </row>
    <row r="7" spans="1:5" s="222" customFormat="1" ht="18" customHeight="1">
      <c r="A7" s="699" t="s">
        <v>169</v>
      </c>
      <c r="B7" s="718">
        <v>29.45</v>
      </c>
      <c r="C7" s="718">
        <v>52.94</v>
      </c>
      <c r="D7" s="718">
        <v>17.59</v>
      </c>
      <c r="E7" s="718">
        <v>0.01</v>
      </c>
    </row>
    <row r="8" spans="1:5" s="222" customFormat="1" ht="18" customHeight="1">
      <c r="A8" s="699" t="s">
        <v>273</v>
      </c>
      <c r="B8" s="718">
        <v>30.3</v>
      </c>
      <c r="C8" s="718">
        <v>52.41</v>
      </c>
      <c r="D8" s="718">
        <v>17.02</v>
      </c>
      <c r="E8" s="718">
        <v>0.27</v>
      </c>
    </row>
    <row r="9" spans="1:5" s="222" customFormat="1" ht="18" customHeight="1">
      <c r="A9" s="699" t="s">
        <v>274</v>
      </c>
      <c r="B9" s="718">
        <v>29.73</v>
      </c>
      <c r="C9" s="718">
        <v>46.93</v>
      </c>
      <c r="D9" s="718">
        <v>22.38</v>
      </c>
      <c r="E9" s="718">
        <v>0.96</v>
      </c>
    </row>
    <row r="10" spans="1:5" s="222" customFormat="1" ht="18" customHeight="1">
      <c r="A10" s="699" t="s">
        <v>1286</v>
      </c>
      <c r="B10" s="718">
        <v>30.89</v>
      </c>
      <c r="C10" s="718">
        <v>47.52</v>
      </c>
      <c r="D10" s="718">
        <v>18.68</v>
      </c>
      <c r="E10" s="718">
        <v>2.92</v>
      </c>
    </row>
    <row r="11" spans="1:5" s="222" customFormat="1" ht="14.25" customHeight="1">
      <c r="A11" s="699" t="s">
        <v>1309</v>
      </c>
      <c r="B11" s="718">
        <v>33.21</v>
      </c>
      <c r="C11" s="718">
        <v>44.95</v>
      </c>
      <c r="D11" s="718">
        <v>17.38</v>
      </c>
      <c r="E11" s="718">
        <v>4.47</v>
      </c>
    </row>
    <row r="12" spans="1:5" s="222" customFormat="1" ht="13.5" customHeight="1">
      <c r="A12" s="307"/>
      <c r="B12" s="325"/>
      <c r="C12" s="325"/>
      <c r="D12" s="325"/>
      <c r="E12" s="325"/>
    </row>
    <row r="13" spans="1:5" s="222" customFormat="1" ht="28.35" customHeight="1">
      <c r="A13" s="1308" t="s">
        <v>1306</v>
      </c>
      <c r="B13" s="1308"/>
      <c r="C13" s="1308"/>
      <c r="D13" s="1308"/>
    </row>
    <row r="14" spans="1:5" s="222" customFormat="1">
      <c r="A14" s="1308" t="s">
        <v>404</v>
      </c>
      <c r="B14" s="1308"/>
      <c r="C14" s="1308"/>
      <c r="D14" s="1308"/>
    </row>
    <row r="15" spans="1:5" s="222" customFormat="1"/>
  </sheetData>
  <mergeCells count="5">
    <mergeCell ref="A14:D14"/>
    <mergeCell ref="A13:D13"/>
    <mergeCell ref="A1:E1"/>
    <mergeCell ref="A2:A3"/>
    <mergeCell ref="B2:E2"/>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
  <sheetViews>
    <sheetView zoomScaleNormal="100" workbookViewId="0">
      <selection sqref="A1:XFD1048576"/>
    </sheetView>
  </sheetViews>
  <sheetFormatPr defaultColWidth="9.140625" defaultRowHeight="15"/>
  <cols>
    <col min="1" max="11" width="14.5703125" style="327" bestFit="1" customWidth="1"/>
    <col min="12" max="12" width="15" style="327" bestFit="1" customWidth="1"/>
    <col min="13" max="13" width="4.5703125" style="327" bestFit="1" customWidth="1"/>
    <col min="14" max="16384" width="9.140625" style="327"/>
  </cols>
  <sheetData>
    <row r="1" spans="1:12" ht="20.25" customHeight="1">
      <c r="A1" s="1281" t="s">
        <v>43</v>
      </c>
      <c r="B1" s="1281"/>
      <c r="C1" s="1281"/>
      <c r="D1" s="1281"/>
      <c r="E1" s="1281"/>
      <c r="F1" s="1281"/>
      <c r="G1" s="1281"/>
      <c r="H1" s="1281"/>
      <c r="I1" s="1281"/>
      <c r="J1" s="1281"/>
      <c r="K1" s="1281"/>
      <c r="L1" s="1281"/>
    </row>
    <row r="2" spans="1:12" s="328" customFormat="1" ht="15" customHeight="1">
      <c r="A2" s="1282" t="s">
        <v>206</v>
      </c>
      <c r="B2" s="1304" t="s">
        <v>337</v>
      </c>
      <c r="C2" s="1389" t="s">
        <v>658</v>
      </c>
      <c r="D2" s="1390"/>
      <c r="E2" s="1321" t="s">
        <v>659</v>
      </c>
      <c r="F2" s="1322"/>
      <c r="G2" s="1322"/>
      <c r="H2" s="1323"/>
      <c r="I2" s="1389" t="s">
        <v>138</v>
      </c>
      <c r="J2" s="1390"/>
      <c r="K2" s="1391" t="s">
        <v>660</v>
      </c>
      <c r="L2" s="1392"/>
    </row>
    <row r="3" spans="1:12" s="328" customFormat="1" ht="15" customHeight="1">
      <c r="A3" s="1283"/>
      <c r="B3" s="1381"/>
      <c r="C3" s="1297"/>
      <c r="D3" s="1298"/>
      <c r="E3" s="1321" t="s">
        <v>661</v>
      </c>
      <c r="F3" s="1323"/>
      <c r="G3" s="1321" t="s">
        <v>662</v>
      </c>
      <c r="H3" s="1323"/>
      <c r="I3" s="1297"/>
      <c r="J3" s="1298"/>
      <c r="K3" s="1393"/>
      <c r="L3" s="1394"/>
    </row>
    <row r="4" spans="1:12" s="328" customFormat="1" ht="35.25" customHeight="1">
      <c r="A4" s="1324"/>
      <c r="B4" s="1305"/>
      <c r="C4" s="689" t="s">
        <v>623</v>
      </c>
      <c r="D4" s="689" t="s">
        <v>363</v>
      </c>
      <c r="E4" s="689" t="s">
        <v>623</v>
      </c>
      <c r="F4" s="689" t="s">
        <v>363</v>
      </c>
      <c r="G4" s="689" t="s">
        <v>623</v>
      </c>
      <c r="H4" s="689" t="s">
        <v>363</v>
      </c>
      <c r="I4" s="689" t="s">
        <v>623</v>
      </c>
      <c r="J4" s="689" t="s">
        <v>363</v>
      </c>
      <c r="K4" s="689" t="s">
        <v>621</v>
      </c>
      <c r="L4" s="839" t="s">
        <v>663</v>
      </c>
    </row>
    <row r="5" spans="1:12" s="360" customFormat="1" ht="18" customHeight="1">
      <c r="A5" s="846" t="s">
        <v>78</v>
      </c>
      <c r="B5" s="847">
        <v>245</v>
      </c>
      <c r="C5" s="848">
        <v>564697241</v>
      </c>
      <c r="D5" s="849">
        <v>4549466.5071999999</v>
      </c>
      <c r="E5" s="848">
        <v>107274549</v>
      </c>
      <c r="F5" s="849">
        <v>870678.22279999999</v>
      </c>
      <c r="G5" s="848">
        <v>108415768</v>
      </c>
      <c r="H5" s="849">
        <v>851718.85459999996</v>
      </c>
      <c r="I5" s="848">
        <v>780387558</v>
      </c>
      <c r="J5" s="849">
        <v>6271863.5845999997</v>
      </c>
      <c r="K5" s="849">
        <v>3324801</v>
      </c>
      <c r="L5" s="850">
        <v>27362.294551430001</v>
      </c>
    </row>
    <row r="6" spans="1:12" s="360" customFormat="1" ht="18" customHeight="1">
      <c r="A6" s="851" t="s">
        <v>79</v>
      </c>
      <c r="B6" s="852">
        <v>121</v>
      </c>
      <c r="C6" s="853">
        <v>179203868</v>
      </c>
      <c r="D6" s="854">
        <v>1480465.3894000002</v>
      </c>
      <c r="E6" s="855">
        <v>8540191</v>
      </c>
      <c r="F6" s="856">
        <v>70687.567299999995</v>
      </c>
      <c r="G6" s="855">
        <v>7571418</v>
      </c>
      <c r="H6" s="856">
        <v>62363.106100000005</v>
      </c>
      <c r="I6" s="853">
        <v>195315477</v>
      </c>
      <c r="J6" s="854">
        <v>1613516.0628</v>
      </c>
      <c r="K6" s="854">
        <v>916725</v>
      </c>
      <c r="L6" s="856">
        <v>7587.7780572000001</v>
      </c>
    </row>
    <row r="7" spans="1:12" s="328" customFormat="1" ht="18" customHeight="1">
      <c r="A7" s="857" t="s">
        <v>168</v>
      </c>
      <c r="B7" s="858">
        <v>17</v>
      </c>
      <c r="C7" s="859">
        <v>27767366</v>
      </c>
      <c r="D7" s="860">
        <v>228370.49559999999</v>
      </c>
      <c r="E7" s="860">
        <v>2131002</v>
      </c>
      <c r="F7" s="861">
        <v>17623.6636</v>
      </c>
      <c r="G7" s="860">
        <v>1405485</v>
      </c>
      <c r="H7" s="861">
        <v>11527.830899999999</v>
      </c>
      <c r="I7" s="859">
        <v>31303853</v>
      </c>
      <c r="J7" s="860">
        <v>257521.99010000002</v>
      </c>
      <c r="K7" s="860">
        <v>2764482</v>
      </c>
      <c r="L7" s="861">
        <v>22681.694088870001</v>
      </c>
    </row>
    <row r="8" spans="1:12" s="328" customFormat="1" ht="18" customHeight="1">
      <c r="A8" s="857" t="s">
        <v>169</v>
      </c>
      <c r="B8" s="858">
        <v>21</v>
      </c>
      <c r="C8" s="859">
        <v>38058987</v>
      </c>
      <c r="D8" s="860">
        <v>314258.81420000002</v>
      </c>
      <c r="E8" s="860">
        <v>1721860</v>
      </c>
      <c r="F8" s="861">
        <v>14261.113799999999</v>
      </c>
      <c r="G8" s="860">
        <v>1279453</v>
      </c>
      <c r="H8" s="861">
        <v>10531.552799999998</v>
      </c>
      <c r="I8" s="859">
        <v>41060300</v>
      </c>
      <c r="J8" s="860">
        <v>339051.48080000002</v>
      </c>
      <c r="K8" s="860">
        <v>2150050</v>
      </c>
      <c r="L8" s="861">
        <v>17770.578386109999</v>
      </c>
    </row>
    <row r="9" spans="1:12" s="328" customFormat="1" ht="18" customHeight="1">
      <c r="A9" s="857" t="s">
        <v>273</v>
      </c>
      <c r="B9" s="858">
        <v>21</v>
      </c>
      <c r="C9" s="859">
        <v>32890498</v>
      </c>
      <c r="D9" s="860">
        <v>271575.42469999997</v>
      </c>
      <c r="E9" s="860">
        <v>1288956</v>
      </c>
      <c r="F9" s="861">
        <v>10640.230299999997</v>
      </c>
      <c r="G9" s="860">
        <v>1398507</v>
      </c>
      <c r="H9" s="861">
        <v>11511.205899999999</v>
      </c>
      <c r="I9" s="859">
        <v>35577961</v>
      </c>
      <c r="J9" s="860">
        <v>293726.86089999997</v>
      </c>
      <c r="K9" s="860">
        <v>1300337</v>
      </c>
      <c r="L9" s="861">
        <v>10703.342417439999</v>
      </c>
    </row>
    <row r="10" spans="1:12" s="328" customFormat="1" ht="18" customHeight="1">
      <c r="A10" s="857" t="s">
        <v>274</v>
      </c>
      <c r="B10" s="858">
        <v>21</v>
      </c>
      <c r="C10" s="859">
        <v>30829004</v>
      </c>
      <c r="D10" s="860">
        <v>253878.51200000005</v>
      </c>
      <c r="E10" s="860">
        <v>1463528</v>
      </c>
      <c r="F10" s="861">
        <v>12071.662300000002</v>
      </c>
      <c r="G10" s="860">
        <v>1412734</v>
      </c>
      <c r="H10" s="861">
        <v>11607.0345</v>
      </c>
      <c r="I10" s="859">
        <v>33705266</v>
      </c>
      <c r="J10" s="860">
        <v>277557.20880000002</v>
      </c>
      <c r="K10" s="860">
        <v>993226</v>
      </c>
      <c r="L10" s="861">
        <v>8287.9314356399991</v>
      </c>
    </row>
    <row r="11" spans="1:12" s="328" customFormat="1" ht="18" customHeight="1">
      <c r="A11" s="857" t="s">
        <v>1286</v>
      </c>
      <c r="B11" s="858">
        <v>21</v>
      </c>
      <c r="C11" s="859">
        <v>24928318</v>
      </c>
      <c r="D11" s="860">
        <v>206758.68779999999</v>
      </c>
      <c r="E11" s="860">
        <v>1146437</v>
      </c>
      <c r="F11" s="861">
        <v>9521.3304000000007</v>
      </c>
      <c r="G11" s="860">
        <v>1323449</v>
      </c>
      <c r="H11" s="861">
        <v>10944.590700000002</v>
      </c>
      <c r="I11" s="859">
        <v>27398204</v>
      </c>
      <c r="J11" s="860">
        <v>227224.60890000002</v>
      </c>
      <c r="K11" s="860">
        <v>824447</v>
      </c>
      <c r="L11" s="861">
        <v>6810.4407113199995</v>
      </c>
    </row>
    <row r="12" spans="1:12" s="328" customFormat="1" ht="15" customHeight="1">
      <c r="A12" s="857" t="s">
        <v>1309</v>
      </c>
      <c r="B12" s="858">
        <v>20</v>
      </c>
      <c r="C12" s="859">
        <v>24729695</v>
      </c>
      <c r="D12" s="860">
        <v>205623.45510000002</v>
      </c>
      <c r="E12" s="860">
        <v>788408</v>
      </c>
      <c r="F12" s="861">
        <v>6569.5668999999998</v>
      </c>
      <c r="G12" s="860">
        <v>751790</v>
      </c>
      <c r="H12" s="861">
        <v>6240.8912999999993</v>
      </c>
      <c r="I12" s="859">
        <v>26269893</v>
      </c>
      <c r="J12" s="860">
        <v>218433.91329999999</v>
      </c>
      <c r="K12" s="860">
        <v>916725</v>
      </c>
      <c r="L12" s="861">
        <v>7587.7780572000001</v>
      </c>
    </row>
    <row r="13" spans="1:12" s="328" customFormat="1" ht="13.5" customHeight="1">
      <c r="A13" s="361"/>
      <c r="B13" s="362"/>
      <c r="C13" s="363"/>
      <c r="D13" s="364"/>
      <c r="E13" s="364"/>
      <c r="F13" s="365"/>
      <c r="G13" s="364"/>
      <c r="H13" s="365"/>
      <c r="I13" s="363"/>
      <c r="J13" s="364"/>
      <c r="K13" s="364"/>
      <c r="L13" s="365"/>
    </row>
    <row r="14" spans="1:12" s="328" customFormat="1" ht="26.85" customHeight="1">
      <c r="A14" s="1291" t="s">
        <v>1306</v>
      </c>
      <c r="B14" s="1291"/>
      <c r="C14" s="1291"/>
      <c r="D14" s="1291"/>
      <c r="E14" s="1291"/>
      <c r="F14" s="1291"/>
      <c r="G14" s="1291"/>
      <c r="H14" s="1291"/>
      <c r="I14" s="1291"/>
      <c r="J14" s="1291"/>
      <c r="K14" s="1291"/>
      <c r="L14" s="1291"/>
    </row>
    <row r="15" spans="1:12" s="328" customFormat="1">
      <c r="A15" s="1291" t="s">
        <v>352</v>
      </c>
      <c r="B15" s="1291"/>
      <c r="C15" s="1291"/>
      <c r="D15" s="1291"/>
      <c r="E15" s="1291"/>
      <c r="F15" s="1291"/>
      <c r="G15" s="1291"/>
      <c r="H15" s="1291"/>
      <c r="I15" s="1291"/>
      <c r="J15" s="1291"/>
      <c r="K15" s="1291"/>
      <c r="L15" s="1291"/>
    </row>
    <row r="16" spans="1:12" s="328" customFormat="1"/>
    <row r="17" spans="5:10">
      <c r="E17" s="366"/>
      <c r="F17" s="366"/>
      <c r="G17" s="366"/>
      <c r="H17" s="366"/>
      <c r="I17" s="366"/>
      <c r="J17" s="366"/>
    </row>
    <row r="18" spans="5:10">
      <c r="E18" s="366"/>
      <c r="F18" s="366"/>
      <c r="G18" s="366"/>
      <c r="H18" s="366"/>
      <c r="I18" s="366"/>
      <c r="J18" s="366"/>
    </row>
    <row r="19" spans="5:10">
      <c r="E19" s="366"/>
      <c r="F19" s="366"/>
      <c r="G19" s="366"/>
      <c r="H19" s="366"/>
      <c r="I19" s="366"/>
      <c r="J19" s="366"/>
    </row>
    <row r="20" spans="5:10">
      <c r="E20" s="366"/>
      <c r="F20" s="366"/>
      <c r="G20" s="366"/>
      <c r="H20" s="366"/>
      <c r="I20" s="366"/>
      <c r="J20" s="366"/>
    </row>
    <row r="21" spans="5:10">
      <c r="E21" s="366"/>
      <c r="F21" s="366"/>
      <c r="G21" s="366"/>
      <c r="H21" s="366"/>
      <c r="I21" s="366"/>
      <c r="J21" s="366"/>
    </row>
    <row r="22" spans="5:10">
      <c r="I22" s="367"/>
      <c r="J22" s="367"/>
    </row>
    <row r="23" spans="5:10">
      <c r="I23" s="367"/>
      <c r="J23" s="367"/>
    </row>
  </sheetData>
  <mergeCells count="11">
    <mergeCell ref="A15:L15"/>
    <mergeCell ref="A14:L14"/>
    <mergeCell ref="A1:L1"/>
    <mergeCell ref="A2:A4"/>
    <mergeCell ref="B2:B4"/>
    <mergeCell ref="C2:D3"/>
    <mergeCell ref="E2:H2"/>
    <mergeCell ref="I2:J3"/>
    <mergeCell ref="K2:L3"/>
    <mergeCell ref="E3:F3"/>
    <mergeCell ref="G3:H3"/>
  </mergeCells>
  <printOptions horizontalCentered="1"/>
  <pageMargins left="0.78431372549019618" right="0.78431372549019618" top="0.98039215686274517" bottom="0.98039215686274517" header="0.50980392156862753" footer="0.50980392156862753"/>
  <pageSetup paperSize="9" scale="73" orientation="landscape" useFirstPageNumber="1"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
  <sheetViews>
    <sheetView zoomScaleNormal="100" workbookViewId="0">
      <selection activeCell="A12" sqref="A12"/>
    </sheetView>
  </sheetViews>
  <sheetFormatPr defaultColWidth="9.140625" defaultRowHeight="15"/>
  <cols>
    <col min="1" max="1" width="9.42578125" style="221" bestFit="1" customWidth="1"/>
    <col min="2" max="2" width="11.140625" style="221" customWidth="1"/>
    <col min="3" max="4" width="12.42578125" style="221" bestFit="1" customWidth="1"/>
    <col min="5" max="5" width="14.7109375" style="221" customWidth="1"/>
    <col min="6" max="8" width="12.42578125" style="221" bestFit="1" customWidth="1"/>
    <col min="9" max="9" width="14.5703125" style="221" customWidth="1"/>
    <col min="10" max="10" width="13.42578125" style="221" bestFit="1" customWidth="1"/>
    <col min="11" max="11" width="12.42578125" style="221" customWidth="1"/>
    <col min="12" max="12" width="10.85546875" style="221" bestFit="1" customWidth="1"/>
    <col min="13" max="13" width="9.85546875" style="221" customWidth="1"/>
    <col min="14" max="16384" width="9.140625" style="221"/>
  </cols>
  <sheetData>
    <row r="1" spans="1:12" ht="18.75" customHeight="1">
      <c r="A1" s="1281" t="s">
        <v>44</v>
      </c>
      <c r="B1" s="1281"/>
      <c r="C1" s="1281"/>
      <c r="D1" s="1281"/>
      <c r="E1" s="1281"/>
      <c r="F1" s="1281"/>
      <c r="G1" s="1281"/>
      <c r="H1" s="1281"/>
      <c r="I1" s="1281"/>
      <c r="J1" s="1281"/>
      <c r="K1" s="1281"/>
      <c r="L1" s="1281"/>
    </row>
    <row r="2" spans="1:12" s="222" customFormat="1" ht="25.5" customHeight="1">
      <c r="A2" s="1304" t="s">
        <v>633</v>
      </c>
      <c r="B2" s="1304" t="s">
        <v>664</v>
      </c>
      <c r="C2" s="1321" t="s">
        <v>658</v>
      </c>
      <c r="D2" s="1323"/>
      <c r="E2" s="1321" t="s">
        <v>665</v>
      </c>
      <c r="F2" s="1322"/>
      <c r="G2" s="1322"/>
      <c r="H2" s="1323"/>
      <c r="I2" s="1321" t="s">
        <v>138</v>
      </c>
      <c r="J2" s="1323"/>
      <c r="K2" s="1382" t="s">
        <v>666</v>
      </c>
      <c r="L2" s="1385"/>
    </row>
    <row r="3" spans="1:12" s="222" customFormat="1" ht="18" customHeight="1">
      <c r="A3" s="1381"/>
      <c r="B3" s="1381"/>
      <c r="C3" s="1379" t="s">
        <v>667</v>
      </c>
      <c r="D3" s="1379" t="s">
        <v>668</v>
      </c>
      <c r="E3" s="1321" t="s">
        <v>661</v>
      </c>
      <c r="F3" s="1323"/>
      <c r="G3" s="1321" t="s">
        <v>662</v>
      </c>
      <c r="H3" s="1323"/>
      <c r="I3" s="1395" t="s">
        <v>623</v>
      </c>
      <c r="J3" s="1395" t="s">
        <v>363</v>
      </c>
      <c r="K3" s="1379" t="s">
        <v>667</v>
      </c>
      <c r="L3" s="1379" t="s">
        <v>669</v>
      </c>
    </row>
    <row r="4" spans="1:12" s="222" customFormat="1" ht="36.75" customHeight="1">
      <c r="A4" s="1305"/>
      <c r="B4" s="1305"/>
      <c r="C4" s="1380"/>
      <c r="D4" s="1380"/>
      <c r="E4" s="862" t="s">
        <v>623</v>
      </c>
      <c r="F4" s="862" t="s">
        <v>363</v>
      </c>
      <c r="G4" s="862" t="s">
        <v>623</v>
      </c>
      <c r="H4" s="862" t="s">
        <v>363</v>
      </c>
      <c r="I4" s="1396"/>
      <c r="J4" s="1396"/>
      <c r="K4" s="1380"/>
      <c r="L4" s="1380"/>
    </row>
    <row r="5" spans="1:12" s="228" customFormat="1" ht="18" customHeight="1">
      <c r="A5" s="690" t="s">
        <v>78</v>
      </c>
      <c r="B5" s="692">
        <v>245</v>
      </c>
      <c r="C5" s="694">
        <v>1241422291</v>
      </c>
      <c r="D5" s="693">
        <v>10115725.42</v>
      </c>
      <c r="E5" s="863">
        <v>1787181305</v>
      </c>
      <c r="F5" s="693">
        <v>14501756.24</v>
      </c>
      <c r="G5" s="694">
        <v>1668944283</v>
      </c>
      <c r="H5" s="693">
        <v>13469391.060000001</v>
      </c>
      <c r="I5" s="863">
        <v>4697547879</v>
      </c>
      <c r="J5" s="694">
        <v>38086872.729999997</v>
      </c>
      <c r="K5" s="694">
        <v>15339430</v>
      </c>
      <c r="L5" s="691">
        <v>148599.38510000001</v>
      </c>
    </row>
    <row r="6" spans="1:12" s="228" customFormat="1" ht="18" customHeight="1">
      <c r="A6" s="695" t="s">
        <v>79</v>
      </c>
      <c r="B6" s="864">
        <v>121</v>
      </c>
      <c r="C6" s="706">
        <v>447646516</v>
      </c>
      <c r="D6" s="865">
        <v>3772623.35</v>
      </c>
      <c r="E6" s="706">
        <v>971694103</v>
      </c>
      <c r="F6" s="865">
        <v>8040452.9000000004</v>
      </c>
      <c r="G6" s="706">
        <v>901425819</v>
      </c>
      <c r="H6" s="866">
        <v>7429481.3600000003</v>
      </c>
      <c r="I6" s="706">
        <v>2320766438</v>
      </c>
      <c r="J6" s="866">
        <v>19242557.600000001</v>
      </c>
      <c r="K6" s="706">
        <v>13323012</v>
      </c>
      <c r="L6" s="696">
        <v>110539.322</v>
      </c>
    </row>
    <row r="7" spans="1:12" s="222" customFormat="1" ht="18" customHeight="1">
      <c r="A7" s="699" t="s">
        <v>168</v>
      </c>
      <c r="B7" s="701">
        <v>17</v>
      </c>
      <c r="C7" s="702">
        <v>65763304</v>
      </c>
      <c r="D7" s="704">
        <v>549463.18999999994</v>
      </c>
      <c r="E7" s="702">
        <v>140004696</v>
      </c>
      <c r="F7" s="704">
        <v>1152368.8700000001</v>
      </c>
      <c r="G7" s="702">
        <v>126077027</v>
      </c>
      <c r="H7" s="704">
        <v>1033610.27</v>
      </c>
      <c r="I7" s="702">
        <v>331845027</v>
      </c>
      <c r="J7" s="704">
        <v>2735442.33</v>
      </c>
      <c r="K7" s="702">
        <v>13672607</v>
      </c>
      <c r="L7" s="700">
        <v>129531.209</v>
      </c>
    </row>
    <row r="8" spans="1:12" s="222" customFormat="1" ht="18" customHeight="1">
      <c r="A8" s="699" t="s">
        <v>169</v>
      </c>
      <c r="B8" s="701">
        <v>21</v>
      </c>
      <c r="C8" s="702">
        <v>72823303</v>
      </c>
      <c r="D8" s="704">
        <v>612472.43999999994</v>
      </c>
      <c r="E8" s="702">
        <v>160674928</v>
      </c>
      <c r="F8" s="704">
        <v>1327684.3500000001</v>
      </c>
      <c r="G8" s="702">
        <v>151069726</v>
      </c>
      <c r="H8" s="704">
        <v>1243923.7</v>
      </c>
      <c r="I8" s="702">
        <v>384567957</v>
      </c>
      <c r="J8" s="704">
        <v>3184080.48</v>
      </c>
      <c r="K8" s="702">
        <v>11841797</v>
      </c>
      <c r="L8" s="700">
        <v>97029.2745</v>
      </c>
    </row>
    <row r="9" spans="1:12" s="222" customFormat="1" ht="18" customHeight="1">
      <c r="A9" s="699" t="s">
        <v>273</v>
      </c>
      <c r="B9" s="701">
        <v>21</v>
      </c>
      <c r="C9" s="702">
        <v>74284936</v>
      </c>
      <c r="D9" s="704">
        <v>627298.36</v>
      </c>
      <c r="E9" s="702">
        <v>163179420</v>
      </c>
      <c r="F9" s="704">
        <v>1346681.69</v>
      </c>
      <c r="G9" s="702">
        <v>156978196</v>
      </c>
      <c r="H9" s="704">
        <v>1291595.24</v>
      </c>
      <c r="I9" s="702">
        <v>394442552</v>
      </c>
      <c r="J9" s="704">
        <v>3265575.29</v>
      </c>
      <c r="K9" s="702">
        <v>12891896</v>
      </c>
      <c r="L9" s="700">
        <v>121684.70359999999</v>
      </c>
    </row>
    <row r="10" spans="1:12" s="222" customFormat="1" ht="18" customHeight="1">
      <c r="A10" s="699" t="s">
        <v>274</v>
      </c>
      <c r="B10" s="701">
        <v>21</v>
      </c>
      <c r="C10" s="702">
        <v>78232088</v>
      </c>
      <c r="D10" s="704">
        <v>660643.30000000005</v>
      </c>
      <c r="E10" s="702">
        <v>184270333</v>
      </c>
      <c r="F10" s="704">
        <v>1520377.7</v>
      </c>
      <c r="G10" s="702">
        <v>167640827</v>
      </c>
      <c r="H10" s="704">
        <v>1377391.17</v>
      </c>
      <c r="I10" s="702">
        <v>430143248</v>
      </c>
      <c r="J10" s="704">
        <v>3558412.17</v>
      </c>
      <c r="K10" s="702">
        <v>11244536</v>
      </c>
      <c r="L10" s="700">
        <v>93312.374899999995</v>
      </c>
    </row>
    <row r="11" spans="1:12" s="222" customFormat="1" ht="18" customHeight="1">
      <c r="A11" s="699" t="s">
        <v>1286</v>
      </c>
      <c r="B11" s="701">
        <v>21</v>
      </c>
      <c r="C11" s="702">
        <v>76749821</v>
      </c>
      <c r="D11" s="704">
        <v>649667.18999999994</v>
      </c>
      <c r="E11" s="702">
        <v>160601115</v>
      </c>
      <c r="F11" s="704">
        <v>1334811.76</v>
      </c>
      <c r="G11" s="702">
        <v>153111151</v>
      </c>
      <c r="H11" s="704">
        <v>1266440.74</v>
      </c>
      <c r="I11" s="702">
        <v>390462087</v>
      </c>
      <c r="J11" s="704">
        <v>3250919.69</v>
      </c>
      <c r="K11" s="702">
        <v>12779639</v>
      </c>
      <c r="L11" s="700">
        <v>105960.04</v>
      </c>
    </row>
    <row r="12" spans="1:12" s="222" customFormat="1">
      <c r="A12" s="699" t="s">
        <v>1309</v>
      </c>
      <c r="B12" s="701">
        <v>20</v>
      </c>
      <c r="C12" s="702">
        <v>79793064</v>
      </c>
      <c r="D12" s="704">
        <v>673078.87</v>
      </c>
      <c r="E12" s="702">
        <v>162963611</v>
      </c>
      <c r="F12" s="704">
        <v>1358528.52</v>
      </c>
      <c r="G12" s="702">
        <v>146548892</v>
      </c>
      <c r="H12" s="704">
        <v>1216520.25</v>
      </c>
      <c r="I12" s="702">
        <v>389305567</v>
      </c>
      <c r="J12" s="704">
        <v>3248127.64</v>
      </c>
      <c r="K12" s="702">
        <v>13323012</v>
      </c>
      <c r="L12" s="700">
        <v>110539.322</v>
      </c>
    </row>
    <row r="13" spans="1:12" s="222" customFormat="1" ht="13.5" customHeight="1">
      <c r="A13" s="307"/>
      <c r="B13" s="317"/>
      <c r="C13" s="315"/>
      <c r="D13" s="310"/>
      <c r="E13" s="315"/>
      <c r="F13" s="310"/>
      <c r="G13" s="315"/>
      <c r="H13" s="310"/>
      <c r="I13" s="315"/>
      <c r="J13" s="310"/>
      <c r="K13" s="315"/>
      <c r="L13" s="308"/>
    </row>
    <row r="14" spans="1:12" s="222" customFormat="1" ht="13.5" customHeight="1">
      <c r="A14" s="1308" t="s">
        <v>670</v>
      </c>
      <c r="B14" s="1308"/>
      <c r="C14" s="1308"/>
      <c r="D14" s="1308"/>
      <c r="E14" s="1308"/>
      <c r="F14" s="1308"/>
      <c r="G14" s="1308"/>
      <c r="H14" s="1308"/>
      <c r="I14" s="1308"/>
      <c r="J14" s="1308"/>
      <c r="K14" s="1308"/>
      <c r="L14" s="1308"/>
    </row>
    <row r="15" spans="1:12" s="222" customFormat="1" ht="28.35" customHeight="1">
      <c r="A15" s="1308" t="s">
        <v>1306</v>
      </c>
      <c r="B15" s="1308"/>
      <c r="C15" s="1308"/>
      <c r="D15" s="1308"/>
      <c r="E15" s="1308"/>
      <c r="F15" s="1308"/>
      <c r="G15" s="1308"/>
      <c r="H15" s="1308"/>
      <c r="I15" s="1308"/>
      <c r="J15" s="1308"/>
      <c r="K15" s="1308"/>
      <c r="L15" s="1308"/>
    </row>
    <row r="16" spans="1:12" s="222" customFormat="1">
      <c r="A16" s="1308" t="s">
        <v>404</v>
      </c>
      <c r="B16" s="1308"/>
      <c r="C16" s="1308"/>
      <c r="D16" s="1308"/>
      <c r="E16" s="1308"/>
      <c r="F16" s="1308"/>
      <c r="G16" s="1308"/>
      <c r="H16" s="1308"/>
      <c r="I16" s="1308"/>
      <c r="J16" s="1308"/>
      <c r="K16" s="1308"/>
      <c r="L16" s="1308"/>
    </row>
    <row r="17" spans="5:10" s="222" customFormat="1"/>
    <row r="18" spans="5:10">
      <c r="E18" s="357"/>
      <c r="F18" s="357"/>
      <c r="G18" s="357"/>
      <c r="H18" s="357"/>
      <c r="I18" s="357"/>
      <c r="J18" s="357"/>
    </row>
    <row r="19" spans="5:10">
      <c r="E19" s="357"/>
      <c r="F19" s="357"/>
      <c r="G19" s="357"/>
      <c r="H19" s="357"/>
      <c r="I19" s="357"/>
      <c r="J19" s="357"/>
    </row>
    <row r="20" spans="5:10">
      <c r="E20" s="357"/>
      <c r="F20" s="357"/>
      <c r="G20" s="357"/>
      <c r="H20" s="357"/>
      <c r="I20" s="357"/>
      <c r="J20" s="357"/>
    </row>
    <row r="21" spans="5:10">
      <c r="E21" s="357"/>
      <c r="F21" s="357"/>
      <c r="G21" s="357"/>
      <c r="H21" s="357"/>
      <c r="I21" s="357"/>
      <c r="J21" s="357"/>
    </row>
    <row r="22" spans="5:10">
      <c r="E22" s="357"/>
      <c r="F22" s="357"/>
      <c r="G22" s="357"/>
      <c r="H22" s="357"/>
      <c r="I22" s="357"/>
      <c r="J22" s="357"/>
    </row>
    <row r="23" spans="5:10">
      <c r="J23" s="320"/>
    </row>
  </sheetData>
  <mergeCells count="18">
    <mergeCell ref="A15:L15"/>
    <mergeCell ref="A14:L14"/>
    <mergeCell ref="A16:L16"/>
    <mergeCell ref="A1:L1"/>
    <mergeCell ref="A2:A4"/>
    <mergeCell ref="B2:B4"/>
    <mergeCell ref="C2:D2"/>
    <mergeCell ref="E2:H2"/>
    <mergeCell ref="I2:J2"/>
    <mergeCell ref="K2:L2"/>
    <mergeCell ref="C3:C4"/>
    <mergeCell ref="D3:D4"/>
    <mergeCell ref="E3:F3"/>
    <mergeCell ref="G3:H3"/>
    <mergeCell ref="I3:I4"/>
    <mergeCell ref="J3:J4"/>
    <mergeCell ref="K3:K4"/>
    <mergeCell ref="L3:L4"/>
  </mergeCells>
  <printOptions horizontalCentered="1"/>
  <pageMargins left="0.78431372549019618" right="0.78431372549019618" top="0.98039215686274517" bottom="0.98039215686274517" header="0.50980392156862753" footer="0.50980392156862753"/>
  <pageSetup paperSize="9" scale="86" orientation="landscape" useFirstPageNumber="1"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6"/>
  <sheetViews>
    <sheetView zoomScaleNormal="100" workbookViewId="0">
      <selection sqref="A1:XFD1048576"/>
    </sheetView>
  </sheetViews>
  <sheetFormatPr defaultColWidth="9.140625" defaultRowHeight="15"/>
  <cols>
    <col min="1" max="1" width="9.42578125" style="221" bestFit="1" customWidth="1"/>
    <col min="2" max="2" width="7.5703125" style="221" bestFit="1" customWidth="1"/>
    <col min="3" max="9" width="12.140625" style="221" bestFit="1" customWidth="1"/>
    <col min="10" max="10" width="10" style="221" bestFit="1" customWidth="1"/>
    <col min="11" max="11" width="14.140625" style="221" bestFit="1" customWidth="1"/>
    <col min="12" max="12" width="9.140625" style="221" bestFit="1" customWidth="1"/>
    <col min="13" max="13" width="7.5703125" style="221" bestFit="1" customWidth="1"/>
    <col min="14" max="16384" width="9.140625" style="221"/>
  </cols>
  <sheetData>
    <row r="1" spans="1:12" ht="15.75" customHeight="1">
      <c r="A1" s="1281" t="s">
        <v>45</v>
      </c>
      <c r="B1" s="1281"/>
      <c r="C1" s="1281"/>
      <c r="D1" s="1281"/>
      <c r="E1" s="1281"/>
      <c r="F1" s="1281"/>
      <c r="G1" s="1281"/>
      <c r="H1" s="1281"/>
      <c r="I1" s="1281"/>
      <c r="J1" s="1281"/>
      <c r="K1" s="1281"/>
      <c r="L1" s="1281"/>
    </row>
    <row r="2" spans="1:12" s="222" customFormat="1" ht="41.25" customHeight="1">
      <c r="A2" s="1304" t="s">
        <v>633</v>
      </c>
      <c r="B2" s="1304" t="s">
        <v>664</v>
      </c>
      <c r="C2" s="1321" t="s">
        <v>658</v>
      </c>
      <c r="D2" s="1323"/>
      <c r="E2" s="1397" t="s">
        <v>665</v>
      </c>
      <c r="F2" s="1397"/>
      <c r="G2" s="1397"/>
      <c r="H2" s="1397"/>
      <c r="I2" s="1321" t="s">
        <v>138</v>
      </c>
      <c r="J2" s="1323"/>
      <c r="K2" s="1398" t="s">
        <v>666</v>
      </c>
      <c r="L2" s="1399"/>
    </row>
    <row r="3" spans="1:12" s="222" customFormat="1" ht="18" customHeight="1">
      <c r="A3" s="1381"/>
      <c r="B3" s="1381"/>
      <c r="C3" s="1379" t="s">
        <v>667</v>
      </c>
      <c r="D3" s="1379" t="s">
        <v>668</v>
      </c>
      <c r="E3" s="1321" t="s">
        <v>661</v>
      </c>
      <c r="F3" s="1323"/>
      <c r="G3" s="1321" t="s">
        <v>662</v>
      </c>
      <c r="H3" s="1323"/>
      <c r="I3" s="1304" t="s">
        <v>621</v>
      </c>
      <c r="J3" s="1400" t="s">
        <v>671</v>
      </c>
      <c r="K3" s="1379" t="s">
        <v>667</v>
      </c>
      <c r="L3" s="1379" t="s">
        <v>669</v>
      </c>
    </row>
    <row r="4" spans="1:12" s="222" customFormat="1" ht="39" customHeight="1">
      <c r="A4" s="1305"/>
      <c r="B4" s="1305"/>
      <c r="C4" s="1380"/>
      <c r="D4" s="1380"/>
      <c r="E4" s="839" t="s">
        <v>667</v>
      </c>
      <c r="F4" s="839" t="s">
        <v>672</v>
      </c>
      <c r="G4" s="839" t="s">
        <v>667</v>
      </c>
      <c r="H4" s="839" t="s">
        <v>668</v>
      </c>
      <c r="I4" s="1305"/>
      <c r="J4" s="1400"/>
      <c r="K4" s="1380"/>
      <c r="L4" s="1380"/>
    </row>
    <row r="5" spans="1:12" s="228" customFormat="1" ht="18" customHeight="1">
      <c r="A5" s="690" t="s">
        <v>78</v>
      </c>
      <c r="B5" s="692">
        <v>245</v>
      </c>
      <c r="C5" s="694">
        <v>28420818</v>
      </c>
      <c r="D5" s="691">
        <v>231434.63269999999</v>
      </c>
      <c r="E5" s="691">
        <v>0</v>
      </c>
      <c r="F5" s="691">
        <v>0</v>
      </c>
      <c r="G5" s="691">
        <v>0</v>
      </c>
      <c r="H5" s="691">
        <v>0</v>
      </c>
      <c r="I5" s="694">
        <v>28420818</v>
      </c>
      <c r="J5" s="691">
        <v>231434.63269999999</v>
      </c>
      <c r="K5" s="691">
        <v>241799</v>
      </c>
      <c r="L5" s="691">
        <v>1990.4942840000001</v>
      </c>
    </row>
    <row r="6" spans="1:12" s="228" customFormat="1" ht="18" customHeight="1">
      <c r="A6" s="695" t="s">
        <v>79</v>
      </c>
      <c r="B6" s="864">
        <v>121</v>
      </c>
      <c r="C6" s="865">
        <v>10272502</v>
      </c>
      <c r="D6" s="696">
        <v>84627.33153549998</v>
      </c>
      <c r="E6" s="864">
        <v>0</v>
      </c>
      <c r="F6" s="696">
        <v>0</v>
      </c>
      <c r="G6" s="864">
        <v>0</v>
      </c>
      <c r="H6" s="760">
        <v>0</v>
      </c>
      <c r="I6" s="865">
        <v>10272502</v>
      </c>
      <c r="J6" s="696">
        <v>84627.33153549998</v>
      </c>
      <c r="K6" s="696">
        <v>64784</v>
      </c>
      <c r="L6" s="696">
        <v>538.67123875000004</v>
      </c>
    </row>
    <row r="7" spans="1:12" s="222" customFormat="1" ht="18" customHeight="1">
      <c r="A7" s="699" t="s">
        <v>168</v>
      </c>
      <c r="B7" s="701">
        <v>17</v>
      </c>
      <c r="C7" s="704">
        <v>2678243</v>
      </c>
      <c r="D7" s="700">
        <v>21984.156556249996</v>
      </c>
      <c r="E7" s="700">
        <v>0</v>
      </c>
      <c r="F7" s="700">
        <v>0</v>
      </c>
      <c r="G7" s="700">
        <v>0</v>
      </c>
      <c r="H7" s="867">
        <v>0</v>
      </c>
      <c r="I7" s="704">
        <v>2678243</v>
      </c>
      <c r="J7" s="700">
        <v>21984.156556249996</v>
      </c>
      <c r="K7" s="700">
        <v>188574</v>
      </c>
      <c r="L7" s="700">
        <v>1544.6524017499996</v>
      </c>
    </row>
    <row r="8" spans="1:12" s="222" customFormat="1" ht="18" customHeight="1">
      <c r="A8" s="699" t="s">
        <v>169</v>
      </c>
      <c r="B8" s="701">
        <v>21</v>
      </c>
      <c r="C8" s="704">
        <v>1749832</v>
      </c>
      <c r="D8" s="700">
        <v>14399.699836</v>
      </c>
      <c r="E8" s="700">
        <v>0</v>
      </c>
      <c r="F8" s="700">
        <v>0</v>
      </c>
      <c r="G8" s="700">
        <v>0</v>
      </c>
      <c r="H8" s="867">
        <v>0</v>
      </c>
      <c r="I8" s="704">
        <v>1749832</v>
      </c>
      <c r="J8" s="700">
        <v>14399.699836</v>
      </c>
      <c r="K8" s="700">
        <v>116507</v>
      </c>
      <c r="L8" s="700">
        <v>964.96198049999987</v>
      </c>
    </row>
    <row r="9" spans="1:12" s="222" customFormat="1" ht="18" customHeight="1">
      <c r="A9" s="699" t="s">
        <v>273</v>
      </c>
      <c r="B9" s="701">
        <v>21</v>
      </c>
      <c r="C9" s="704">
        <v>1676343</v>
      </c>
      <c r="D9" s="700">
        <v>13795.537208749993</v>
      </c>
      <c r="E9" s="700">
        <v>0</v>
      </c>
      <c r="F9" s="700">
        <v>0</v>
      </c>
      <c r="G9" s="700">
        <v>0</v>
      </c>
      <c r="H9" s="867">
        <v>0</v>
      </c>
      <c r="I9" s="704">
        <v>1676343</v>
      </c>
      <c r="J9" s="700">
        <v>13795.537208749993</v>
      </c>
      <c r="K9" s="700">
        <v>43692</v>
      </c>
      <c r="L9" s="700">
        <v>358.98358049999985</v>
      </c>
    </row>
    <row r="10" spans="1:12" s="222" customFormat="1" ht="18" customHeight="1">
      <c r="A10" s="699" t="s">
        <v>274</v>
      </c>
      <c r="B10" s="701">
        <v>21</v>
      </c>
      <c r="C10" s="704">
        <v>1549625</v>
      </c>
      <c r="D10" s="700">
        <v>12739.998282250006</v>
      </c>
      <c r="E10" s="700">
        <v>0</v>
      </c>
      <c r="F10" s="700">
        <v>0</v>
      </c>
      <c r="G10" s="700">
        <v>0</v>
      </c>
      <c r="H10" s="867">
        <v>0</v>
      </c>
      <c r="I10" s="704">
        <v>1549625</v>
      </c>
      <c r="J10" s="700">
        <v>12739.998282250006</v>
      </c>
      <c r="K10" s="700">
        <v>136621</v>
      </c>
      <c r="L10" s="700">
        <v>1124.12786575</v>
      </c>
    </row>
    <row r="11" spans="1:12" s="222" customFormat="1" ht="18" customHeight="1">
      <c r="A11" s="699" t="s">
        <v>1286</v>
      </c>
      <c r="B11" s="701">
        <v>21</v>
      </c>
      <c r="C11" s="704">
        <v>1558013</v>
      </c>
      <c r="D11" s="700">
        <v>12892.935135</v>
      </c>
      <c r="E11" s="700">
        <v>0</v>
      </c>
      <c r="F11" s="700">
        <v>0</v>
      </c>
      <c r="G11" s="700">
        <v>0</v>
      </c>
      <c r="H11" s="867">
        <v>0</v>
      </c>
      <c r="I11" s="704">
        <v>1558013</v>
      </c>
      <c r="J11" s="700">
        <v>12892.935135</v>
      </c>
      <c r="K11" s="700">
        <v>61813</v>
      </c>
      <c r="L11" s="700">
        <v>511.98172700000009</v>
      </c>
    </row>
    <row r="12" spans="1:12" s="222" customFormat="1" ht="14.25" customHeight="1">
      <c r="A12" s="699" t="s">
        <v>1309</v>
      </c>
      <c r="B12" s="701">
        <v>20</v>
      </c>
      <c r="C12" s="704">
        <v>1060446</v>
      </c>
      <c r="D12" s="700">
        <v>8815.0045172500013</v>
      </c>
      <c r="E12" s="700">
        <v>0</v>
      </c>
      <c r="F12" s="700">
        <v>0</v>
      </c>
      <c r="G12" s="700">
        <v>0</v>
      </c>
      <c r="H12" s="867">
        <v>0</v>
      </c>
      <c r="I12" s="704">
        <v>1060446</v>
      </c>
      <c r="J12" s="700">
        <v>8815.0045172500013</v>
      </c>
      <c r="K12" s="700">
        <v>64784</v>
      </c>
      <c r="L12" s="700">
        <v>538.67123875000004</v>
      </c>
    </row>
    <row r="13" spans="1:12" s="222" customFormat="1" ht="13.5" customHeight="1">
      <c r="A13" s="307"/>
      <c r="B13" s="317"/>
      <c r="C13" s="310"/>
      <c r="D13" s="308"/>
      <c r="E13" s="308"/>
      <c r="F13" s="308"/>
      <c r="G13" s="308"/>
      <c r="H13" s="368"/>
      <c r="I13" s="310"/>
      <c r="J13" s="308"/>
      <c r="K13" s="308"/>
      <c r="L13" s="308"/>
    </row>
    <row r="14" spans="1:12" s="222" customFormat="1" ht="27.6" customHeight="1">
      <c r="A14" s="1308" t="s">
        <v>1306</v>
      </c>
      <c r="B14" s="1308"/>
      <c r="C14" s="1308"/>
      <c r="D14" s="1308"/>
      <c r="E14" s="1308"/>
      <c r="F14" s="1308"/>
      <c r="G14" s="1308"/>
      <c r="H14" s="1308"/>
      <c r="I14" s="1308"/>
      <c r="J14" s="1308"/>
    </row>
    <row r="15" spans="1:12" s="222" customFormat="1">
      <c r="A15" s="1308" t="s">
        <v>370</v>
      </c>
      <c r="B15" s="1308"/>
      <c r="C15" s="1308"/>
      <c r="D15" s="1308"/>
      <c r="E15" s="1308"/>
      <c r="F15" s="1308"/>
      <c r="G15" s="1308"/>
      <c r="H15" s="1308"/>
      <c r="I15" s="1308"/>
      <c r="J15" s="1308"/>
    </row>
    <row r="16" spans="1:12" s="222" customFormat="1"/>
  </sheetData>
  <mergeCells count="17">
    <mergeCell ref="K3:K4"/>
    <mergeCell ref="A14:J14"/>
    <mergeCell ref="L3:L4"/>
    <mergeCell ref="A15:J15"/>
    <mergeCell ref="A1:L1"/>
    <mergeCell ref="A2:A4"/>
    <mergeCell ref="B2:B4"/>
    <mergeCell ref="C2:D2"/>
    <mergeCell ref="E2:H2"/>
    <mergeCell ref="I2:J2"/>
    <mergeCell ref="K2:L2"/>
    <mergeCell ref="C3:C4"/>
    <mergeCell ref="D3:D4"/>
    <mergeCell ref="E3:F3"/>
    <mergeCell ref="G3:H3"/>
    <mergeCell ref="I3:I4"/>
    <mergeCell ref="J3:J4"/>
  </mergeCells>
  <printOptions horizontalCentered="1"/>
  <pageMargins left="0.78431372549019618" right="0.78431372549019618" top="0.98039215686274517" bottom="0.98039215686274517" header="0.50980392156862753" footer="0.50980392156862753"/>
  <pageSetup paperSize="9" scale="95" orientation="landscape" useFirstPageNumber="1"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9"/>
  <sheetViews>
    <sheetView zoomScaleNormal="100" workbookViewId="0">
      <selection sqref="A1:XFD1048576"/>
    </sheetView>
  </sheetViews>
  <sheetFormatPr defaultColWidth="9.140625" defaultRowHeight="15"/>
  <cols>
    <col min="1" max="1" width="13.5703125" style="221" bestFit="1" customWidth="1"/>
    <col min="2" max="5" width="12.140625" style="221" bestFit="1" customWidth="1"/>
    <col min="6" max="6" width="9.42578125" style="221" bestFit="1" customWidth="1"/>
    <col min="7" max="10" width="12.140625" style="221" bestFit="1" customWidth="1"/>
    <col min="11" max="11" width="14.5703125" style="221" bestFit="1" customWidth="1"/>
    <col min="12" max="15" width="12.140625" style="221" bestFit="1" customWidth="1"/>
    <col min="16" max="16" width="9.42578125" style="221" bestFit="1" customWidth="1"/>
    <col min="17" max="17" width="4.5703125" style="221" bestFit="1" customWidth="1"/>
    <col min="18" max="16384" width="9.140625" style="221"/>
  </cols>
  <sheetData>
    <row r="1" spans="1:16" ht="18" customHeight="1">
      <c r="A1" s="1281" t="s">
        <v>673</v>
      </c>
      <c r="B1" s="1281"/>
      <c r="C1" s="1281"/>
      <c r="D1" s="1281"/>
      <c r="E1" s="1281"/>
      <c r="F1" s="1281"/>
      <c r="G1" s="1281"/>
      <c r="H1" s="1281"/>
      <c r="I1" s="1281"/>
      <c r="J1" s="1281"/>
      <c r="K1" s="1281"/>
      <c r="L1" s="1281"/>
      <c r="M1" s="1281"/>
      <c r="N1" s="1281"/>
      <c r="O1" s="1281"/>
    </row>
    <row r="2" spans="1:16" s="222" customFormat="1" ht="18" customHeight="1">
      <c r="A2" s="1304" t="s">
        <v>633</v>
      </c>
      <c r="B2" s="1321" t="s">
        <v>85</v>
      </c>
      <c r="C2" s="1322"/>
      <c r="D2" s="1322"/>
      <c r="E2" s="1323"/>
      <c r="F2" s="1282" t="s">
        <v>138</v>
      </c>
      <c r="G2" s="1321" t="s">
        <v>86</v>
      </c>
      <c r="H2" s="1322"/>
      <c r="I2" s="1322"/>
      <c r="J2" s="1323"/>
      <c r="K2" s="1304" t="s">
        <v>138</v>
      </c>
      <c r="L2" s="1321" t="s">
        <v>87</v>
      </c>
      <c r="M2" s="1322"/>
      <c r="N2" s="1322"/>
      <c r="O2" s="1323"/>
      <c r="P2" s="1282" t="s">
        <v>138</v>
      </c>
    </row>
    <row r="3" spans="1:16" s="222" customFormat="1" ht="27" customHeight="1">
      <c r="A3" s="1381"/>
      <c r="B3" s="1382" t="s">
        <v>674</v>
      </c>
      <c r="C3" s="1385"/>
      <c r="D3" s="1321" t="s">
        <v>665</v>
      </c>
      <c r="E3" s="1323"/>
      <c r="F3" s="1283"/>
      <c r="G3" s="1382" t="s">
        <v>674</v>
      </c>
      <c r="H3" s="1385"/>
      <c r="I3" s="1321" t="s">
        <v>665</v>
      </c>
      <c r="J3" s="1323"/>
      <c r="K3" s="1381"/>
      <c r="L3" s="1382" t="s">
        <v>674</v>
      </c>
      <c r="M3" s="1385"/>
      <c r="N3" s="1321" t="s">
        <v>665</v>
      </c>
      <c r="O3" s="1323"/>
      <c r="P3" s="1283"/>
    </row>
    <row r="4" spans="1:16" s="222" customFormat="1" ht="27" customHeight="1">
      <c r="A4" s="1305"/>
      <c r="B4" s="839" t="s">
        <v>637</v>
      </c>
      <c r="C4" s="839" t="s">
        <v>638</v>
      </c>
      <c r="D4" s="839" t="s">
        <v>640</v>
      </c>
      <c r="E4" s="839" t="s">
        <v>641</v>
      </c>
      <c r="F4" s="1324"/>
      <c r="G4" s="839" t="s">
        <v>637</v>
      </c>
      <c r="H4" s="839" t="s">
        <v>638</v>
      </c>
      <c r="I4" s="839" t="s">
        <v>640</v>
      </c>
      <c r="J4" s="839" t="s">
        <v>641</v>
      </c>
      <c r="K4" s="1305"/>
      <c r="L4" s="839" t="s">
        <v>637</v>
      </c>
      <c r="M4" s="839" t="s">
        <v>638</v>
      </c>
      <c r="N4" s="839" t="s">
        <v>640</v>
      </c>
      <c r="O4" s="839" t="s">
        <v>641</v>
      </c>
      <c r="P4" s="1324"/>
    </row>
    <row r="5" spans="1:16" s="228" customFormat="1" ht="18" customHeight="1">
      <c r="A5" s="690" t="s">
        <v>78</v>
      </c>
      <c r="B5" s="691">
        <v>15023.91</v>
      </c>
      <c r="C5" s="868">
        <v>566.71</v>
      </c>
      <c r="D5" s="691">
        <v>14969.8</v>
      </c>
      <c r="E5" s="868">
        <v>796.94</v>
      </c>
      <c r="F5" s="691">
        <v>31357.360000000001</v>
      </c>
      <c r="G5" s="691">
        <v>13538.745852259</v>
      </c>
      <c r="H5" s="868">
        <v>490.33822721000001</v>
      </c>
      <c r="I5" s="691">
        <v>2831.1194105</v>
      </c>
      <c r="J5" s="868">
        <v>1375.7876821299999</v>
      </c>
      <c r="K5" s="691">
        <v>18235.991172098999</v>
      </c>
      <c r="L5" s="868" t="s">
        <v>315</v>
      </c>
      <c r="M5" s="868" t="s">
        <v>315</v>
      </c>
      <c r="N5" s="868" t="s">
        <v>315</v>
      </c>
      <c r="O5" s="868" t="s">
        <v>315</v>
      </c>
      <c r="P5" s="691" t="s">
        <v>315</v>
      </c>
    </row>
    <row r="6" spans="1:16" s="228" customFormat="1" ht="18" customHeight="1">
      <c r="A6" s="695" t="s">
        <v>79</v>
      </c>
      <c r="B6" s="696">
        <v>3522.55</v>
      </c>
      <c r="C6" s="696">
        <v>91.110000000000014</v>
      </c>
      <c r="D6" s="696">
        <v>6100.23</v>
      </c>
      <c r="E6" s="696">
        <v>221.28000000000003</v>
      </c>
      <c r="F6" s="696">
        <v>9935.17</v>
      </c>
      <c r="G6" s="696">
        <v>3713.9939540099999</v>
      </c>
      <c r="H6" s="869">
        <v>87.5513014</v>
      </c>
      <c r="I6" s="696">
        <v>1159.1129860000001</v>
      </c>
      <c r="J6" s="869">
        <v>454.00358247999998</v>
      </c>
      <c r="K6" s="696">
        <v>5414.6618238900001</v>
      </c>
      <c r="L6" s="869" t="s">
        <v>315</v>
      </c>
      <c r="M6" s="869" t="s">
        <v>315</v>
      </c>
      <c r="N6" s="869" t="s">
        <v>315</v>
      </c>
      <c r="O6" s="869" t="s">
        <v>315</v>
      </c>
      <c r="P6" s="870" t="s">
        <v>315</v>
      </c>
    </row>
    <row r="7" spans="1:16" s="222" customFormat="1" ht="18" customHeight="1">
      <c r="A7" s="699" t="s">
        <v>168</v>
      </c>
      <c r="B7" s="871">
        <v>471.01999999999992</v>
      </c>
      <c r="C7" s="871">
        <v>12.44</v>
      </c>
      <c r="D7" s="871">
        <v>813.79</v>
      </c>
      <c r="E7" s="871">
        <v>28.82</v>
      </c>
      <c r="F7" s="700">
        <v>1326.07</v>
      </c>
      <c r="G7" s="871">
        <v>426.95092147999998</v>
      </c>
      <c r="H7" s="871">
        <v>10.8466232</v>
      </c>
      <c r="I7" s="871">
        <v>177.21949549999999</v>
      </c>
      <c r="J7" s="871">
        <v>61.61820814</v>
      </c>
      <c r="K7" s="700">
        <v>676.63524831999996</v>
      </c>
      <c r="L7" s="871" t="s">
        <v>315</v>
      </c>
      <c r="M7" s="871" t="s">
        <v>315</v>
      </c>
      <c r="N7" s="871" t="s">
        <v>315</v>
      </c>
      <c r="O7" s="871" t="s">
        <v>315</v>
      </c>
      <c r="P7" s="871" t="s">
        <v>315</v>
      </c>
    </row>
    <row r="8" spans="1:16" s="222" customFormat="1" ht="18" customHeight="1">
      <c r="A8" s="699" t="s">
        <v>169</v>
      </c>
      <c r="B8" s="871">
        <v>446.85000000000008</v>
      </c>
      <c r="C8" s="871">
        <v>14.19</v>
      </c>
      <c r="D8" s="871">
        <v>1088.07</v>
      </c>
      <c r="E8" s="871">
        <v>35.299999999999997</v>
      </c>
      <c r="F8" s="700">
        <v>1584.41</v>
      </c>
      <c r="G8" s="871">
        <v>493.00316979000002</v>
      </c>
      <c r="H8" s="871">
        <v>12.37561045</v>
      </c>
      <c r="I8" s="871">
        <v>185.15689975000001</v>
      </c>
      <c r="J8" s="871">
        <v>72.957787589999995</v>
      </c>
      <c r="K8" s="700">
        <v>763.49346758000002</v>
      </c>
      <c r="L8" s="871" t="s">
        <v>315</v>
      </c>
      <c r="M8" s="871" t="s">
        <v>315</v>
      </c>
      <c r="N8" s="871" t="s">
        <v>315</v>
      </c>
      <c r="O8" s="871" t="s">
        <v>315</v>
      </c>
      <c r="P8" s="871" t="s">
        <v>315</v>
      </c>
    </row>
    <row r="9" spans="1:16" s="222" customFormat="1" ht="18" customHeight="1">
      <c r="A9" s="699" t="s">
        <v>273</v>
      </c>
      <c r="B9" s="871">
        <v>594.45000000000005</v>
      </c>
      <c r="C9" s="871">
        <v>18.440000000000001</v>
      </c>
      <c r="D9" s="871">
        <v>971.18000000000006</v>
      </c>
      <c r="E9" s="871">
        <v>41.7</v>
      </c>
      <c r="F9" s="700">
        <v>1625.77</v>
      </c>
      <c r="G9" s="871">
        <v>696.12897502999999</v>
      </c>
      <c r="H9" s="871">
        <v>21.285362639999999</v>
      </c>
      <c r="I9" s="871">
        <v>185.79113225</v>
      </c>
      <c r="J9" s="871">
        <v>83.064890460000001</v>
      </c>
      <c r="K9" s="700">
        <v>986.27036038000006</v>
      </c>
      <c r="L9" s="871" t="s">
        <v>315</v>
      </c>
      <c r="M9" s="871" t="s">
        <v>315</v>
      </c>
      <c r="N9" s="871" t="s">
        <v>315</v>
      </c>
      <c r="O9" s="871" t="s">
        <v>315</v>
      </c>
      <c r="P9" s="871" t="s">
        <v>315</v>
      </c>
    </row>
    <row r="10" spans="1:16" s="222" customFormat="1" ht="18" customHeight="1">
      <c r="A10" s="699" t="s">
        <v>274</v>
      </c>
      <c r="B10" s="871">
        <v>727.38</v>
      </c>
      <c r="C10" s="871">
        <v>15.27</v>
      </c>
      <c r="D10" s="871">
        <v>1101.57</v>
      </c>
      <c r="E10" s="871">
        <v>40.72</v>
      </c>
      <c r="F10" s="700">
        <v>1884.9399999999998</v>
      </c>
      <c r="G10" s="871">
        <v>907.84047350000003</v>
      </c>
      <c r="H10" s="871">
        <v>16.933425119999999</v>
      </c>
      <c r="I10" s="871">
        <v>202.45188074999999</v>
      </c>
      <c r="J10" s="871">
        <v>76.672452669999998</v>
      </c>
      <c r="K10" s="700">
        <v>1203.89823204</v>
      </c>
      <c r="L10" s="871" t="s">
        <v>315</v>
      </c>
      <c r="M10" s="871" t="s">
        <v>315</v>
      </c>
      <c r="N10" s="871" t="s">
        <v>315</v>
      </c>
      <c r="O10" s="871" t="s">
        <v>315</v>
      </c>
      <c r="P10" s="871" t="s">
        <v>315</v>
      </c>
    </row>
    <row r="11" spans="1:16" s="222" customFormat="1" ht="18" customHeight="1">
      <c r="A11" s="699" t="s">
        <v>1286</v>
      </c>
      <c r="B11" s="871">
        <v>594.66999999999996</v>
      </c>
      <c r="C11" s="871">
        <v>8.09</v>
      </c>
      <c r="D11" s="871">
        <v>1101.52</v>
      </c>
      <c r="E11" s="871">
        <v>39.9</v>
      </c>
      <c r="F11" s="700">
        <v>1744.18</v>
      </c>
      <c r="G11" s="871">
        <v>634.15121222000005</v>
      </c>
      <c r="H11" s="871">
        <v>7.5852812399999996</v>
      </c>
      <c r="I11" s="871">
        <v>222.02594024999999</v>
      </c>
      <c r="J11" s="871">
        <v>88.035534999999996</v>
      </c>
      <c r="K11" s="700">
        <v>951.79796870999996</v>
      </c>
      <c r="L11" s="871" t="s">
        <v>315</v>
      </c>
      <c r="M11" s="871" t="s">
        <v>315</v>
      </c>
      <c r="N11" s="871" t="s">
        <v>315</v>
      </c>
      <c r="O11" s="871" t="s">
        <v>315</v>
      </c>
      <c r="P11" s="871" t="s">
        <v>315</v>
      </c>
    </row>
    <row r="12" spans="1:16" s="222" customFormat="1" ht="15" customHeight="1">
      <c r="A12" s="699" t="s">
        <v>1309</v>
      </c>
      <c r="B12" s="871">
        <v>688.18</v>
      </c>
      <c r="C12" s="871">
        <v>22.68</v>
      </c>
      <c r="D12" s="871">
        <v>1024.0999999999999</v>
      </c>
      <c r="E12" s="871">
        <v>34.840000000000003</v>
      </c>
      <c r="F12" s="700">
        <v>1769.8</v>
      </c>
      <c r="G12" s="871">
        <v>555.91920199000003</v>
      </c>
      <c r="H12" s="871">
        <v>18.524998750000002</v>
      </c>
      <c r="I12" s="871">
        <v>186.4676375</v>
      </c>
      <c r="J12" s="871">
        <v>71.654708619999994</v>
      </c>
      <c r="K12" s="700">
        <v>832.56654686000002</v>
      </c>
      <c r="L12" s="871" t="s">
        <v>315</v>
      </c>
      <c r="M12" s="871" t="s">
        <v>315</v>
      </c>
      <c r="N12" s="871" t="s">
        <v>315</v>
      </c>
      <c r="O12" s="871" t="s">
        <v>315</v>
      </c>
      <c r="P12" s="871" t="s">
        <v>315</v>
      </c>
    </row>
    <row r="13" spans="1:16" s="222" customFormat="1" ht="13.5" customHeight="1">
      <c r="A13" s="307"/>
      <c r="B13" s="322"/>
      <c r="C13" s="322"/>
      <c r="D13" s="322"/>
      <c r="E13" s="322"/>
      <c r="F13" s="308"/>
      <c r="G13" s="322"/>
      <c r="H13" s="322"/>
      <c r="I13" s="322"/>
      <c r="J13" s="322"/>
      <c r="K13" s="308"/>
      <c r="L13" s="322"/>
      <c r="M13" s="322"/>
      <c r="N13" s="322"/>
      <c r="O13" s="322"/>
      <c r="P13" s="322"/>
    </row>
    <row r="14" spans="1:16" s="222" customFormat="1" ht="27.6" customHeight="1">
      <c r="A14" s="1308" t="s">
        <v>1306</v>
      </c>
      <c r="B14" s="1308"/>
      <c r="C14" s="1308"/>
      <c r="D14" s="1308"/>
      <c r="E14" s="1308"/>
      <c r="F14" s="1308"/>
      <c r="G14" s="1308"/>
      <c r="H14" s="1308"/>
      <c r="I14" s="1308"/>
      <c r="J14" s="1308"/>
      <c r="K14" s="1308"/>
      <c r="L14" s="1308"/>
      <c r="M14" s="1308"/>
      <c r="N14" s="1308"/>
      <c r="O14" s="1308"/>
    </row>
    <row r="15" spans="1:16" s="222" customFormat="1">
      <c r="A15" s="1308" t="s">
        <v>259</v>
      </c>
      <c r="B15" s="1308"/>
      <c r="C15" s="1308"/>
      <c r="D15" s="1308"/>
      <c r="E15" s="1308"/>
      <c r="F15" s="1308"/>
      <c r="G15" s="1308"/>
      <c r="H15" s="1308"/>
      <c r="I15" s="1308"/>
      <c r="J15" s="1308"/>
      <c r="K15" s="1308"/>
      <c r="L15" s="1308"/>
      <c r="M15" s="1308"/>
      <c r="N15" s="1308"/>
      <c r="O15" s="1308"/>
    </row>
    <row r="16" spans="1:16" s="222" customFormat="1">
      <c r="B16" s="369"/>
      <c r="C16" s="369"/>
      <c r="D16" s="369"/>
      <c r="E16" s="369"/>
      <c r="F16" s="369"/>
      <c r="G16" s="369"/>
      <c r="H16" s="369"/>
      <c r="I16" s="369"/>
      <c r="J16" s="369"/>
      <c r="K16" s="369"/>
    </row>
    <row r="17" spans="2:17">
      <c r="B17" s="370"/>
      <c r="C17" s="370"/>
      <c r="D17" s="370"/>
      <c r="E17" s="370"/>
      <c r="F17" s="370"/>
      <c r="G17" s="370"/>
      <c r="H17" s="370"/>
      <c r="I17" s="370"/>
      <c r="J17" s="370"/>
      <c r="K17" s="370"/>
      <c r="L17" s="370"/>
      <c r="M17" s="370"/>
      <c r="N17" s="370"/>
      <c r="O17" s="370"/>
      <c r="P17" s="370"/>
    </row>
    <row r="19" spans="2:17">
      <c r="B19" s="370"/>
      <c r="C19" s="370"/>
      <c r="D19" s="370"/>
      <c r="E19" s="370"/>
      <c r="F19" s="370"/>
      <c r="G19" s="370"/>
      <c r="H19" s="370"/>
      <c r="I19" s="370"/>
      <c r="J19" s="370"/>
      <c r="K19" s="370"/>
      <c r="L19" s="370"/>
      <c r="M19" s="370"/>
      <c r="N19" s="370"/>
      <c r="O19" s="370"/>
      <c r="P19" s="370"/>
      <c r="Q19" s="370"/>
    </row>
  </sheetData>
  <mergeCells count="16">
    <mergeCell ref="A1:O1"/>
    <mergeCell ref="A2:A4"/>
    <mergeCell ref="B2:E2"/>
    <mergeCell ref="F2:F4"/>
    <mergeCell ref="G2:J2"/>
    <mergeCell ref="K2:K4"/>
    <mergeCell ref="L2:O2"/>
    <mergeCell ref="A15:O15"/>
    <mergeCell ref="P2:P4"/>
    <mergeCell ref="B3:C3"/>
    <mergeCell ref="D3:E3"/>
    <mergeCell ref="G3:H3"/>
    <mergeCell ref="I3:J3"/>
    <mergeCell ref="L3:M3"/>
    <mergeCell ref="N3:O3"/>
    <mergeCell ref="A14:O14"/>
  </mergeCells>
  <printOptions horizontalCentered="1"/>
  <pageMargins left="0.78431372549019618" right="0.78431372549019618" top="0.98039215686274517" bottom="0.98039215686274517" header="0.50980392156862753" footer="0.50980392156862753"/>
  <pageSetup paperSize="9" scale="66" orientation="landscape" useFirstPageNumber="1"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8"/>
  <sheetViews>
    <sheetView zoomScaleNormal="100" workbookViewId="0">
      <selection sqref="A1:XFD1048576"/>
    </sheetView>
  </sheetViews>
  <sheetFormatPr defaultColWidth="9.140625" defaultRowHeight="15"/>
  <cols>
    <col min="1" max="9" width="12.140625" style="221" customWidth="1"/>
    <col min="10" max="15" width="12.140625" style="221" bestFit="1" customWidth="1"/>
    <col min="16" max="16" width="4.5703125" style="221" bestFit="1" customWidth="1"/>
    <col min="17" max="16384" width="9.140625" style="221"/>
  </cols>
  <sheetData>
    <row r="1" spans="1:15" ht="15" customHeight="1">
      <c r="A1" s="1281" t="s">
        <v>675</v>
      </c>
      <c r="B1" s="1281"/>
      <c r="C1" s="1281"/>
      <c r="D1" s="1281"/>
      <c r="E1" s="1281"/>
      <c r="F1" s="1281"/>
      <c r="G1" s="1281"/>
      <c r="H1" s="1281"/>
      <c r="I1" s="1281"/>
    </row>
    <row r="2" spans="1:15" s="222" customFormat="1" ht="18" customHeight="1">
      <c r="A2" s="1282" t="s">
        <v>260</v>
      </c>
      <c r="B2" s="1284" t="s">
        <v>671</v>
      </c>
      <c r="C2" s="1286"/>
      <c r="D2" s="1286"/>
      <c r="E2" s="1286"/>
      <c r="F2" s="1286"/>
      <c r="G2" s="1286"/>
      <c r="H2" s="1285"/>
      <c r="I2" s="1284" t="s">
        <v>676</v>
      </c>
      <c r="J2" s="1286"/>
      <c r="K2" s="1286"/>
      <c r="L2" s="1286"/>
      <c r="M2" s="1286"/>
      <c r="N2" s="1286"/>
      <c r="O2" s="1285"/>
    </row>
    <row r="3" spans="1:15" s="222" customFormat="1" ht="18" customHeight="1">
      <c r="A3" s="1324"/>
      <c r="B3" s="686" t="s">
        <v>677</v>
      </c>
      <c r="C3" s="686" t="s">
        <v>678</v>
      </c>
      <c r="D3" s="686" t="s">
        <v>679</v>
      </c>
      <c r="E3" s="686" t="s">
        <v>680</v>
      </c>
      <c r="F3" s="686" t="s">
        <v>681</v>
      </c>
      <c r="G3" s="686" t="s">
        <v>682</v>
      </c>
      <c r="H3" s="686" t="s">
        <v>683</v>
      </c>
      <c r="I3" s="686" t="s">
        <v>677</v>
      </c>
      <c r="J3" s="686" t="s">
        <v>678</v>
      </c>
      <c r="K3" s="686" t="s">
        <v>679</v>
      </c>
      <c r="L3" s="686" t="s">
        <v>680</v>
      </c>
      <c r="M3" s="686" t="s">
        <v>681</v>
      </c>
      <c r="N3" s="686" t="s">
        <v>682</v>
      </c>
      <c r="O3" s="686" t="s">
        <v>683</v>
      </c>
    </row>
    <row r="4" spans="1:15" s="228" customFormat="1" ht="18" customHeight="1">
      <c r="A4" s="690" t="s">
        <v>78</v>
      </c>
      <c r="B4" s="693">
        <v>6232275.2999999998</v>
      </c>
      <c r="C4" s="691">
        <v>12125.91</v>
      </c>
      <c r="D4" s="691">
        <v>20441.580000000002</v>
      </c>
      <c r="E4" s="691">
        <v>7020.73</v>
      </c>
      <c r="F4" s="691">
        <v>0</v>
      </c>
      <c r="G4" s="691">
        <v>0.02</v>
      </c>
      <c r="H4" s="691">
        <v>0.02</v>
      </c>
      <c r="I4" s="693">
        <v>3261659</v>
      </c>
      <c r="J4" s="691">
        <v>19377</v>
      </c>
      <c r="K4" s="691">
        <v>25415</v>
      </c>
      <c r="L4" s="691">
        <v>18350</v>
      </c>
      <c r="M4" s="692">
        <v>0</v>
      </c>
      <c r="N4" s="692">
        <v>0</v>
      </c>
      <c r="O4" s="692">
        <v>0</v>
      </c>
    </row>
    <row r="5" spans="1:15" s="228" customFormat="1" ht="18" customHeight="1">
      <c r="A5" s="695" t="s">
        <v>79</v>
      </c>
      <c r="B5" s="865">
        <v>1574333.2204782497</v>
      </c>
      <c r="C5" s="791">
        <v>10821.968422999998</v>
      </c>
      <c r="D5" s="791">
        <v>21761.983013749999</v>
      </c>
      <c r="E5" s="791">
        <v>6598.8820419999993</v>
      </c>
      <c r="F5" s="865">
        <v>0</v>
      </c>
      <c r="G5" s="865">
        <v>0</v>
      </c>
      <c r="H5" s="865">
        <v>0</v>
      </c>
      <c r="I5" s="872">
        <v>888648</v>
      </c>
      <c r="J5" s="840">
        <v>5795</v>
      </c>
      <c r="K5" s="840">
        <v>6875</v>
      </c>
      <c r="L5" s="840">
        <v>15407</v>
      </c>
      <c r="M5" s="873">
        <v>0</v>
      </c>
      <c r="N5" s="873">
        <v>0</v>
      </c>
      <c r="O5" s="873">
        <v>0</v>
      </c>
    </row>
    <row r="6" spans="1:15" s="222" customFormat="1" ht="18" customHeight="1">
      <c r="A6" s="699" t="s">
        <v>168</v>
      </c>
      <c r="B6" s="704">
        <v>249622.32</v>
      </c>
      <c r="C6" s="700">
        <v>3276.31</v>
      </c>
      <c r="D6" s="700">
        <v>3255.11</v>
      </c>
      <c r="E6" s="700">
        <v>1368.25</v>
      </c>
      <c r="F6" s="700">
        <v>0</v>
      </c>
      <c r="G6" s="700">
        <v>0</v>
      </c>
      <c r="H6" s="700">
        <v>0</v>
      </c>
      <c r="I6" s="704">
        <v>2619519</v>
      </c>
      <c r="J6" s="700">
        <v>66254</v>
      </c>
      <c r="K6" s="700">
        <v>44773</v>
      </c>
      <c r="L6" s="700">
        <v>33936</v>
      </c>
      <c r="M6" s="701">
        <v>0</v>
      </c>
      <c r="N6" s="701">
        <v>0</v>
      </c>
      <c r="O6" s="701">
        <v>0</v>
      </c>
    </row>
    <row r="7" spans="1:15" s="222" customFormat="1" ht="18" customHeight="1">
      <c r="A7" s="699" t="s">
        <v>169</v>
      </c>
      <c r="B7" s="704">
        <v>330599.12</v>
      </c>
      <c r="C7" s="700">
        <v>2625.05</v>
      </c>
      <c r="D7" s="700">
        <v>4235.05</v>
      </c>
      <c r="E7" s="700">
        <v>1592.26</v>
      </c>
      <c r="F7" s="700">
        <v>0</v>
      </c>
      <c r="G7" s="700">
        <v>0</v>
      </c>
      <c r="H7" s="700">
        <v>0</v>
      </c>
      <c r="I7" s="704">
        <v>2061695</v>
      </c>
      <c r="J7" s="700">
        <v>17626</v>
      </c>
      <c r="K7" s="700">
        <v>34792</v>
      </c>
      <c r="L7" s="700">
        <v>35937</v>
      </c>
      <c r="M7" s="701">
        <v>0</v>
      </c>
      <c r="N7" s="701">
        <v>0</v>
      </c>
      <c r="O7" s="701">
        <v>0</v>
      </c>
    </row>
    <row r="8" spans="1:15" s="222" customFormat="1" ht="18.75" customHeight="1">
      <c r="A8" s="699" t="s">
        <v>273</v>
      </c>
      <c r="B8" s="704">
        <v>283410.69425674999</v>
      </c>
      <c r="C8" s="700">
        <v>2664.8301839999999</v>
      </c>
      <c r="D8" s="700">
        <v>6345.5140382500003</v>
      </c>
      <c r="E8" s="700">
        <v>1305.82138375</v>
      </c>
      <c r="F8" s="700">
        <v>0</v>
      </c>
      <c r="G8" s="700">
        <v>0</v>
      </c>
      <c r="H8" s="700">
        <v>0</v>
      </c>
      <c r="I8" s="704">
        <v>1208578</v>
      </c>
      <c r="J8" s="700">
        <v>18487</v>
      </c>
      <c r="K8" s="700">
        <v>44311</v>
      </c>
      <c r="L8" s="700">
        <v>28961</v>
      </c>
      <c r="M8" s="701">
        <v>0</v>
      </c>
      <c r="N8" s="701">
        <v>0</v>
      </c>
      <c r="O8" s="701">
        <v>0</v>
      </c>
    </row>
    <row r="9" spans="1:15" s="222" customFormat="1" ht="18.75" customHeight="1">
      <c r="A9" s="699" t="s">
        <v>274</v>
      </c>
      <c r="B9" s="704">
        <v>271383.81720975001</v>
      </c>
      <c r="C9" s="700">
        <v>1053.8093985</v>
      </c>
      <c r="D9" s="700">
        <v>3911.4086459999999</v>
      </c>
      <c r="E9" s="700">
        <v>1208.17301</v>
      </c>
      <c r="F9" s="700">
        <v>0</v>
      </c>
      <c r="G9" s="700">
        <v>0</v>
      </c>
      <c r="H9" s="700">
        <v>0</v>
      </c>
      <c r="I9" s="704">
        <v>884536</v>
      </c>
      <c r="J9" s="700">
        <v>34024</v>
      </c>
      <c r="K9" s="700">
        <v>56828</v>
      </c>
      <c r="L9" s="700">
        <v>17838</v>
      </c>
      <c r="M9" s="701">
        <v>0</v>
      </c>
      <c r="N9" s="701">
        <v>0</v>
      </c>
      <c r="O9" s="701">
        <v>0</v>
      </c>
    </row>
    <row r="10" spans="1:15" s="222" customFormat="1" ht="13.5" customHeight="1">
      <c r="A10" s="699" t="s">
        <v>1286</v>
      </c>
      <c r="B10" s="704">
        <v>223245.70374950001</v>
      </c>
      <c r="C10" s="700">
        <v>776.55779600000005</v>
      </c>
      <c r="D10" s="700">
        <v>2493.5050282500001</v>
      </c>
      <c r="E10" s="700">
        <v>708.84005000000002</v>
      </c>
      <c r="F10" s="700">
        <v>0</v>
      </c>
      <c r="G10" s="700">
        <v>0</v>
      </c>
      <c r="H10" s="700">
        <v>0</v>
      </c>
      <c r="I10" s="704">
        <v>803109</v>
      </c>
      <c r="J10" s="700">
        <v>5384</v>
      </c>
      <c r="K10" s="700">
        <v>6508</v>
      </c>
      <c r="L10" s="700">
        <v>9446</v>
      </c>
      <c r="M10" s="701">
        <v>0</v>
      </c>
      <c r="N10" s="701">
        <v>0</v>
      </c>
      <c r="O10" s="701">
        <v>0</v>
      </c>
    </row>
    <row r="11" spans="1:15" s="222" customFormat="1" ht="13.5" customHeight="1">
      <c r="A11" s="699" t="s">
        <v>1309</v>
      </c>
      <c r="B11" s="704">
        <v>216071.56159699999</v>
      </c>
      <c r="C11" s="700">
        <v>425.41757749999999</v>
      </c>
      <c r="D11" s="700">
        <v>1521.39235925</v>
      </c>
      <c r="E11" s="700">
        <v>415.54010225000002</v>
      </c>
      <c r="F11" s="700">
        <v>0</v>
      </c>
      <c r="G11" s="700">
        <v>0</v>
      </c>
      <c r="H11" s="700">
        <v>0</v>
      </c>
      <c r="I11" s="704">
        <v>888648</v>
      </c>
      <c r="J11" s="700">
        <v>5795</v>
      </c>
      <c r="K11" s="700">
        <v>6875</v>
      </c>
      <c r="L11" s="700">
        <v>15407</v>
      </c>
      <c r="M11" s="701">
        <v>0</v>
      </c>
      <c r="N11" s="701">
        <v>0</v>
      </c>
      <c r="O11" s="701">
        <v>0</v>
      </c>
    </row>
    <row r="12" spans="1:15" s="222" customFormat="1" ht="13.5" customHeight="1">
      <c r="A12" s="926"/>
      <c r="B12" s="926"/>
      <c r="C12" s="926"/>
      <c r="D12" s="926"/>
      <c r="E12" s="926"/>
      <c r="F12" s="926"/>
      <c r="G12" s="926"/>
      <c r="H12" s="926"/>
      <c r="I12" s="926"/>
    </row>
    <row r="13" spans="1:15" s="222" customFormat="1" ht="15" customHeight="1">
      <c r="A13" s="1308" t="s">
        <v>1306</v>
      </c>
      <c r="B13" s="1308"/>
      <c r="C13" s="1308"/>
      <c r="D13" s="1308"/>
      <c r="E13" s="1308"/>
      <c r="F13" s="1308"/>
      <c r="G13" s="1308"/>
      <c r="H13" s="1308"/>
      <c r="I13" s="1308"/>
    </row>
    <row r="14" spans="1:15" s="222" customFormat="1">
      <c r="A14" s="1308" t="s">
        <v>352</v>
      </c>
      <c r="B14" s="1308"/>
      <c r="C14" s="1308"/>
      <c r="D14" s="1308"/>
      <c r="E14" s="1308"/>
      <c r="F14" s="1308"/>
      <c r="G14" s="1308"/>
      <c r="H14" s="1308"/>
      <c r="I14" s="1308"/>
    </row>
    <row r="15" spans="1:15" s="222" customFormat="1">
      <c r="B15" s="313"/>
      <c r="C15" s="313"/>
      <c r="D15" s="313"/>
      <c r="E15" s="313"/>
      <c r="F15" s="313"/>
      <c r="G15" s="313"/>
      <c r="H15" s="313"/>
      <c r="I15" s="313"/>
      <c r="J15" s="313"/>
      <c r="K15" s="313"/>
      <c r="L15" s="313"/>
      <c r="M15" s="313"/>
      <c r="N15" s="313"/>
      <c r="O15" s="313"/>
    </row>
    <row r="16" spans="1:15">
      <c r="B16" s="320"/>
      <c r="C16" s="320"/>
      <c r="D16" s="320"/>
      <c r="F16" s="320"/>
      <c r="G16" s="320"/>
      <c r="H16" s="320"/>
      <c r="I16" s="320"/>
      <c r="J16" s="320"/>
      <c r="K16" s="320"/>
      <c r="L16" s="320"/>
      <c r="M16" s="320"/>
      <c r="N16" s="320"/>
      <c r="O16" s="320"/>
    </row>
    <row r="17" spans="2:7">
      <c r="B17" s="320"/>
      <c r="C17" s="320"/>
      <c r="D17" s="320"/>
      <c r="E17" s="320"/>
      <c r="F17" s="320"/>
      <c r="G17" s="320"/>
    </row>
    <row r="18" spans="2:7">
      <c r="G18" s="320"/>
    </row>
  </sheetData>
  <mergeCells count="6">
    <mergeCell ref="A14:I14"/>
    <mergeCell ref="A13:I13"/>
    <mergeCell ref="A1:I1"/>
    <mergeCell ref="A2:A3"/>
    <mergeCell ref="B2:H2"/>
    <mergeCell ref="I2:O2"/>
  </mergeCells>
  <printOptions horizontalCentered="1"/>
  <pageMargins left="0.78431372549019618" right="0.78431372549019618" top="0.98039215686274517" bottom="0.98039215686274517" header="0.50980392156862753" footer="0.50980392156862753"/>
  <pageSetup paperSize="9" scale="46" orientation="portrait" useFirstPageNumber="1"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1"/>
  <sheetViews>
    <sheetView zoomScaleNormal="100" workbookViewId="0">
      <selection sqref="A1:XFD1048576"/>
    </sheetView>
  </sheetViews>
  <sheetFormatPr defaultColWidth="9.140625" defaultRowHeight="15"/>
  <cols>
    <col min="1" max="15" width="14.5703125" style="221" bestFit="1" customWidth="1"/>
    <col min="16" max="16" width="4.5703125" style="221" bestFit="1" customWidth="1"/>
    <col min="17" max="16384" width="9.140625" style="221"/>
  </cols>
  <sheetData>
    <row r="1" spans="1:15" ht="18.75" customHeight="1">
      <c r="A1" s="1281" t="s">
        <v>684</v>
      </c>
      <c r="B1" s="1281"/>
      <c r="C1" s="1281"/>
      <c r="D1" s="1281"/>
      <c r="E1" s="1281"/>
      <c r="F1" s="1281"/>
      <c r="G1" s="1281"/>
    </row>
    <row r="2" spans="1:15" s="222" customFormat="1" ht="18" customHeight="1">
      <c r="A2" s="1282" t="s">
        <v>260</v>
      </c>
      <c r="B2" s="1284" t="s">
        <v>685</v>
      </c>
      <c r="C2" s="1286"/>
      <c r="D2" s="1286"/>
      <c r="E2" s="1286"/>
      <c r="F2" s="1286"/>
      <c r="G2" s="1286"/>
      <c r="H2" s="1285"/>
      <c r="I2" s="1284" t="s">
        <v>686</v>
      </c>
      <c r="J2" s="1286"/>
      <c r="K2" s="1286"/>
      <c r="L2" s="1286"/>
      <c r="M2" s="1286"/>
      <c r="N2" s="1286"/>
      <c r="O2" s="1285"/>
    </row>
    <row r="3" spans="1:15" s="222" customFormat="1" ht="18" customHeight="1">
      <c r="A3" s="1324"/>
      <c r="B3" s="686" t="s">
        <v>677</v>
      </c>
      <c r="C3" s="686" t="s">
        <v>678</v>
      </c>
      <c r="D3" s="686" t="s">
        <v>679</v>
      </c>
      <c r="E3" s="686" t="s">
        <v>680</v>
      </c>
      <c r="F3" s="686" t="s">
        <v>681</v>
      </c>
      <c r="G3" s="686" t="s">
        <v>682</v>
      </c>
      <c r="H3" s="686" t="s">
        <v>683</v>
      </c>
      <c r="I3" s="686" t="s">
        <v>677</v>
      </c>
      <c r="J3" s="686" t="s">
        <v>678</v>
      </c>
      <c r="K3" s="686" t="s">
        <v>679</v>
      </c>
      <c r="L3" s="686" t="s">
        <v>680</v>
      </c>
      <c r="M3" s="686" t="s">
        <v>681</v>
      </c>
      <c r="N3" s="686" t="s">
        <v>682</v>
      </c>
      <c r="O3" s="686" t="s">
        <v>683</v>
      </c>
    </row>
    <row r="4" spans="1:15" s="228" customFormat="1" ht="18" customHeight="1">
      <c r="A4" s="690" t="s">
        <v>78</v>
      </c>
      <c r="B4" s="694">
        <v>36472558.539999999</v>
      </c>
      <c r="C4" s="693">
        <v>590765.29</v>
      </c>
      <c r="D4" s="693">
        <v>847830.14</v>
      </c>
      <c r="E4" s="693">
        <v>161602.06</v>
      </c>
      <c r="F4" s="691">
        <v>4417.16</v>
      </c>
      <c r="G4" s="691">
        <v>6955.24</v>
      </c>
      <c r="H4" s="691">
        <v>2744.29</v>
      </c>
      <c r="I4" s="694">
        <v>14680983</v>
      </c>
      <c r="J4" s="693">
        <v>266268</v>
      </c>
      <c r="K4" s="693">
        <v>307101</v>
      </c>
      <c r="L4" s="691">
        <v>52237</v>
      </c>
      <c r="M4" s="691">
        <v>24455</v>
      </c>
      <c r="N4" s="691">
        <v>6927</v>
      </c>
      <c r="O4" s="691">
        <v>1459</v>
      </c>
    </row>
    <row r="5" spans="1:15" s="228" customFormat="1" ht="18" customHeight="1">
      <c r="A5" s="695" t="s">
        <v>79</v>
      </c>
      <c r="B5" s="694">
        <v>18478455.760000002</v>
      </c>
      <c r="C5" s="693">
        <v>240760.03</v>
      </c>
      <c r="D5" s="693">
        <v>448833.79000000004</v>
      </c>
      <c r="E5" s="791">
        <v>70931.3</v>
      </c>
      <c r="F5" s="691">
        <v>1753.78</v>
      </c>
      <c r="G5" s="691">
        <v>1321.6899999999998</v>
      </c>
      <c r="H5" s="691">
        <v>501.26</v>
      </c>
      <c r="I5" s="706">
        <v>12761382</v>
      </c>
      <c r="J5" s="865">
        <v>153097</v>
      </c>
      <c r="K5" s="865">
        <v>260706</v>
      </c>
      <c r="L5" s="693">
        <v>143594</v>
      </c>
      <c r="M5" s="696">
        <v>2060</v>
      </c>
      <c r="N5" s="696">
        <v>774</v>
      </c>
      <c r="O5" s="696">
        <v>1399</v>
      </c>
    </row>
    <row r="6" spans="1:15" s="222" customFormat="1" ht="18" customHeight="1">
      <c r="A6" s="699" t="s">
        <v>168</v>
      </c>
      <c r="B6" s="704">
        <v>2636256.0099999998</v>
      </c>
      <c r="C6" s="700">
        <v>38547.19</v>
      </c>
      <c r="D6" s="700">
        <v>49791.12</v>
      </c>
      <c r="E6" s="700">
        <v>10538.44</v>
      </c>
      <c r="F6" s="700">
        <v>140.94</v>
      </c>
      <c r="G6" s="700">
        <v>127.16</v>
      </c>
      <c r="H6" s="700">
        <v>41.47</v>
      </c>
      <c r="I6" s="702">
        <v>12994120</v>
      </c>
      <c r="J6" s="704">
        <v>288058</v>
      </c>
      <c r="K6" s="704">
        <v>248226</v>
      </c>
      <c r="L6" s="794">
        <v>105397</v>
      </c>
      <c r="M6" s="700">
        <v>26409</v>
      </c>
      <c r="N6" s="700">
        <v>10177</v>
      </c>
      <c r="O6" s="700">
        <v>220</v>
      </c>
    </row>
    <row r="7" spans="1:15" s="222" customFormat="1" ht="18" customHeight="1">
      <c r="A7" s="699" t="s">
        <v>169</v>
      </c>
      <c r="B7" s="704">
        <v>3066905.84</v>
      </c>
      <c r="C7" s="700">
        <v>37601.769999999997</v>
      </c>
      <c r="D7" s="700">
        <v>67250.27</v>
      </c>
      <c r="E7" s="700">
        <v>11370.24</v>
      </c>
      <c r="F7" s="700">
        <v>407.66</v>
      </c>
      <c r="G7" s="700">
        <v>500.39</v>
      </c>
      <c r="H7" s="700">
        <v>44.33</v>
      </c>
      <c r="I7" s="702">
        <v>11858056</v>
      </c>
      <c r="J7" s="704">
        <v>171310</v>
      </c>
      <c r="K7" s="704">
        <v>237537</v>
      </c>
      <c r="L7" s="794">
        <v>125437</v>
      </c>
      <c r="M7" s="700">
        <v>6344</v>
      </c>
      <c r="N7" s="700">
        <v>1087</v>
      </c>
      <c r="O7" s="700">
        <v>2135</v>
      </c>
    </row>
    <row r="8" spans="1:15" s="222" customFormat="1" ht="18" customHeight="1">
      <c r="A8" s="699" t="s">
        <v>273</v>
      </c>
      <c r="B8" s="704">
        <v>3124642.74</v>
      </c>
      <c r="C8" s="700">
        <v>41643.69</v>
      </c>
      <c r="D8" s="700">
        <v>87327.08</v>
      </c>
      <c r="E8" s="700">
        <v>10839.42</v>
      </c>
      <c r="F8" s="700">
        <v>481.32</v>
      </c>
      <c r="G8" s="700">
        <v>478.64</v>
      </c>
      <c r="H8" s="700">
        <v>162.41</v>
      </c>
      <c r="I8" s="702">
        <v>12101511</v>
      </c>
      <c r="J8" s="704">
        <v>200285</v>
      </c>
      <c r="K8" s="704">
        <v>434449</v>
      </c>
      <c r="L8" s="794">
        <v>151419</v>
      </c>
      <c r="M8" s="700">
        <v>1212</v>
      </c>
      <c r="N8" s="700">
        <v>2160</v>
      </c>
      <c r="O8" s="700">
        <v>860</v>
      </c>
    </row>
    <row r="9" spans="1:15" s="222" customFormat="1" ht="18" customHeight="1">
      <c r="A9" s="699" t="s">
        <v>274</v>
      </c>
      <c r="B9" s="704">
        <v>3401395.27</v>
      </c>
      <c r="C9" s="700">
        <v>47981.17</v>
      </c>
      <c r="D9" s="700">
        <v>93133.01</v>
      </c>
      <c r="E9" s="700">
        <v>15394.43</v>
      </c>
      <c r="F9" s="700">
        <v>300.48</v>
      </c>
      <c r="G9" s="700">
        <v>119.37</v>
      </c>
      <c r="H9" s="700">
        <v>88.43</v>
      </c>
      <c r="I9" s="702">
        <v>10436273</v>
      </c>
      <c r="J9" s="704">
        <v>240483</v>
      </c>
      <c r="K9" s="704">
        <v>463809</v>
      </c>
      <c r="L9" s="794">
        <v>101379</v>
      </c>
      <c r="M9" s="700">
        <v>1736</v>
      </c>
      <c r="N9" s="700">
        <v>347</v>
      </c>
      <c r="O9" s="700">
        <v>509</v>
      </c>
    </row>
    <row r="10" spans="1:15" s="222" customFormat="1" ht="13.5" customHeight="1">
      <c r="A10" s="699" t="s">
        <v>1286</v>
      </c>
      <c r="B10" s="704">
        <v>3110849.55</v>
      </c>
      <c r="C10" s="700">
        <v>42194.12</v>
      </c>
      <c r="D10" s="700">
        <v>83675.72</v>
      </c>
      <c r="E10" s="700">
        <v>13815.01</v>
      </c>
      <c r="F10" s="700">
        <v>256.35000000000002</v>
      </c>
      <c r="G10" s="700">
        <v>32.82</v>
      </c>
      <c r="H10" s="700">
        <v>96.11</v>
      </c>
      <c r="I10" s="702">
        <v>12108521</v>
      </c>
      <c r="J10" s="704">
        <v>184312</v>
      </c>
      <c r="K10" s="704">
        <v>329894</v>
      </c>
      <c r="L10" s="794">
        <v>153781</v>
      </c>
      <c r="M10" s="700">
        <v>1226</v>
      </c>
      <c r="N10" s="700">
        <v>567</v>
      </c>
      <c r="O10" s="700">
        <v>1338</v>
      </c>
    </row>
    <row r="11" spans="1:15" s="222" customFormat="1" ht="13.5" customHeight="1">
      <c r="A11" s="699" t="s">
        <v>1309</v>
      </c>
      <c r="B11" s="704">
        <v>3138406.35</v>
      </c>
      <c r="C11" s="700">
        <v>32792.089999999997</v>
      </c>
      <c r="D11" s="700">
        <v>67656.59</v>
      </c>
      <c r="E11" s="700">
        <v>8973.76</v>
      </c>
      <c r="F11" s="700">
        <v>167.03</v>
      </c>
      <c r="G11" s="700">
        <v>63.31</v>
      </c>
      <c r="H11" s="700">
        <v>68.510000000000005</v>
      </c>
      <c r="I11" s="702">
        <v>12761382</v>
      </c>
      <c r="J11" s="704">
        <v>153097</v>
      </c>
      <c r="K11" s="704">
        <v>260706</v>
      </c>
      <c r="L11" s="794">
        <v>143594</v>
      </c>
      <c r="M11" s="700">
        <v>2060</v>
      </c>
      <c r="N11" s="700">
        <v>774</v>
      </c>
      <c r="O11" s="700">
        <v>1399</v>
      </c>
    </row>
    <row r="12" spans="1:15" s="222" customFormat="1" ht="13.5" customHeight="1">
      <c r="A12" s="918"/>
      <c r="B12" s="918"/>
      <c r="C12" s="918"/>
      <c r="D12" s="918"/>
      <c r="E12" s="918"/>
      <c r="F12" s="918"/>
      <c r="G12" s="918"/>
      <c r="H12" s="918"/>
      <c r="I12" s="918"/>
    </row>
    <row r="13" spans="1:15" s="222" customFormat="1">
      <c r="A13" s="1275" t="s">
        <v>1306</v>
      </c>
      <c r="B13" s="1275"/>
      <c r="C13" s="1275"/>
      <c r="D13" s="1275"/>
      <c r="E13" s="1275"/>
      <c r="F13" s="1275"/>
      <c r="G13" s="1275"/>
      <c r="H13" s="1275"/>
      <c r="I13" s="1275"/>
    </row>
    <row r="14" spans="1:15" s="222" customFormat="1">
      <c r="A14" s="1275" t="s">
        <v>404</v>
      </c>
      <c r="B14" s="1275"/>
      <c r="C14" s="1275"/>
      <c r="D14" s="1275"/>
      <c r="E14" s="1275"/>
      <c r="F14" s="1275"/>
      <c r="G14" s="1275"/>
      <c r="H14" s="1275"/>
      <c r="I14" s="1275"/>
    </row>
    <row r="15" spans="1:15" s="222" customFormat="1">
      <c r="B15" s="313"/>
      <c r="C15" s="313"/>
      <c r="D15" s="313"/>
      <c r="E15" s="313"/>
      <c r="F15" s="313"/>
      <c r="G15" s="313"/>
      <c r="H15" s="313"/>
      <c r="I15" s="313"/>
      <c r="J15" s="313"/>
      <c r="K15" s="313"/>
      <c r="L15" s="313"/>
      <c r="M15" s="313"/>
    </row>
    <row r="16" spans="1:15">
      <c r="B16" s="320"/>
      <c r="C16" s="320"/>
      <c r="D16" s="320"/>
      <c r="E16" s="320"/>
      <c r="F16" s="320"/>
      <c r="G16" s="320"/>
      <c r="H16" s="320"/>
    </row>
    <row r="21" spans="4:4">
      <c r="D21" s="371"/>
    </row>
  </sheetData>
  <mergeCells count="6">
    <mergeCell ref="A14:I14"/>
    <mergeCell ref="A13:I13"/>
    <mergeCell ref="A1:G1"/>
    <mergeCell ref="A2:A3"/>
    <mergeCell ref="B2:H2"/>
    <mergeCell ref="I2:O2"/>
  </mergeCells>
  <printOptions horizontalCentered="1"/>
  <pageMargins left="0.78431372549019618" right="0.78431372549019618" top="0.98039215686274517" bottom="0.98039215686274517" header="0.50980392156862753" footer="0.50980392156862753"/>
  <pageSetup paperSize="9" scale="59" orientation="landscape" useFirstPageNumber="1"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7"/>
  <sheetViews>
    <sheetView zoomScaleNormal="100" workbookViewId="0">
      <selection sqref="A1:XFD1048576"/>
    </sheetView>
  </sheetViews>
  <sheetFormatPr defaultColWidth="9.140625" defaultRowHeight="15"/>
  <cols>
    <col min="1" max="9" width="14.5703125" style="221" bestFit="1" customWidth="1"/>
    <col min="10" max="16384" width="9.140625" style="221"/>
  </cols>
  <sheetData>
    <row r="1" spans="1:9" ht="18.75" customHeight="1">
      <c r="A1" s="921" t="s">
        <v>687</v>
      </c>
      <c r="B1" s="921"/>
      <c r="C1" s="921"/>
      <c r="D1" s="921"/>
      <c r="E1" s="921"/>
      <c r="F1" s="921"/>
      <c r="G1" s="921"/>
    </row>
    <row r="2" spans="1:9" s="222" customFormat="1" ht="27" customHeight="1">
      <c r="A2" s="927" t="s">
        <v>260</v>
      </c>
      <c r="B2" s="929" t="s">
        <v>363</v>
      </c>
      <c r="C2" s="933"/>
      <c r="D2" s="933"/>
      <c r="E2" s="930"/>
      <c r="F2" s="937" t="s">
        <v>688</v>
      </c>
      <c r="G2" s="938"/>
      <c r="H2" s="938"/>
      <c r="I2" s="939"/>
    </row>
    <row r="3" spans="1:9" s="222" customFormat="1" ht="18" customHeight="1">
      <c r="A3" s="928"/>
      <c r="B3" s="686" t="s">
        <v>677</v>
      </c>
      <c r="C3" s="686" t="s">
        <v>678</v>
      </c>
      <c r="D3" s="686" t="s">
        <v>679</v>
      </c>
      <c r="E3" s="686" t="s">
        <v>680</v>
      </c>
      <c r="F3" s="686" t="s">
        <v>677</v>
      </c>
      <c r="G3" s="686" t="s">
        <v>678</v>
      </c>
      <c r="H3" s="686" t="s">
        <v>679</v>
      </c>
      <c r="I3" s="686" t="s">
        <v>680</v>
      </c>
    </row>
    <row r="4" spans="1:9" s="228" customFormat="1" ht="18" customHeight="1">
      <c r="A4" s="690" t="s">
        <v>78</v>
      </c>
      <c r="B4" s="691">
        <v>230028.48790000001</v>
      </c>
      <c r="C4" s="691">
        <v>169.586207</v>
      </c>
      <c r="D4" s="691">
        <v>875.97637599999996</v>
      </c>
      <c r="E4" s="691">
        <v>360.58217000000002</v>
      </c>
      <c r="F4" s="691">
        <v>241781</v>
      </c>
      <c r="G4" s="691">
        <v>3</v>
      </c>
      <c r="H4" s="691">
        <v>5</v>
      </c>
      <c r="I4" s="691">
        <v>10</v>
      </c>
    </row>
    <row r="5" spans="1:9" s="228" customFormat="1" ht="18" customHeight="1">
      <c r="A5" s="695" t="s">
        <v>79</v>
      </c>
      <c r="B5" s="696">
        <v>84479.110139000011</v>
      </c>
      <c r="C5" s="696">
        <v>19.406272000000001</v>
      </c>
      <c r="D5" s="696">
        <v>99.974823999999984</v>
      </c>
      <c r="E5" s="696">
        <v>28.840300499999998</v>
      </c>
      <c r="F5" s="696">
        <v>64709</v>
      </c>
      <c r="G5" s="696">
        <v>50</v>
      </c>
      <c r="H5" s="696">
        <v>0</v>
      </c>
      <c r="I5" s="696">
        <v>25</v>
      </c>
    </row>
    <row r="6" spans="1:9" s="222" customFormat="1" ht="18" customHeight="1">
      <c r="A6" s="699" t="s">
        <v>168</v>
      </c>
      <c r="B6" s="700">
        <v>21969.64460800001</v>
      </c>
      <c r="C6" s="700">
        <v>1.835628</v>
      </c>
      <c r="D6" s="700">
        <v>9.8662022500000006</v>
      </c>
      <c r="E6" s="700">
        <v>2.8101180000000001</v>
      </c>
      <c r="F6" s="700">
        <v>188513</v>
      </c>
      <c r="G6" s="700">
        <v>11</v>
      </c>
      <c r="H6" s="700">
        <v>43</v>
      </c>
      <c r="I6" s="700">
        <v>7</v>
      </c>
    </row>
    <row r="7" spans="1:9" s="222" customFormat="1" ht="18" customHeight="1">
      <c r="A7" s="699" t="s">
        <v>169</v>
      </c>
      <c r="B7" s="700">
        <v>14364.557005499999</v>
      </c>
      <c r="C7" s="700">
        <v>8.8481802500000004</v>
      </c>
      <c r="D7" s="700">
        <v>16.285767499999999</v>
      </c>
      <c r="E7" s="700">
        <v>10.00888275</v>
      </c>
      <c r="F7" s="700">
        <v>116143</v>
      </c>
      <c r="G7" s="700">
        <v>90</v>
      </c>
      <c r="H7" s="700">
        <v>95</v>
      </c>
      <c r="I7" s="700">
        <v>179</v>
      </c>
    </row>
    <row r="8" spans="1:9" s="222" customFormat="1" ht="18" customHeight="1">
      <c r="A8" s="699" t="s">
        <v>273</v>
      </c>
      <c r="B8" s="700">
        <v>13724.498603999993</v>
      </c>
      <c r="C8" s="700">
        <v>7.108121500000002</v>
      </c>
      <c r="D8" s="700">
        <v>59.181715249999982</v>
      </c>
      <c r="E8" s="700">
        <v>4.7487680000000001</v>
      </c>
      <c r="F8" s="700">
        <v>43337</v>
      </c>
      <c r="G8" s="700">
        <v>63</v>
      </c>
      <c r="H8" s="700">
        <v>176</v>
      </c>
      <c r="I8" s="700">
        <v>116</v>
      </c>
    </row>
    <row r="9" spans="1:9" s="222" customFormat="1" ht="18" customHeight="1">
      <c r="A9" s="699" t="s">
        <v>274</v>
      </c>
      <c r="B9" s="700">
        <v>12713.071894250006</v>
      </c>
      <c r="C9" s="700">
        <v>1.1739809999999999</v>
      </c>
      <c r="D9" s="700">
        <v>14.620084</v>
      </c>
      <c r="E9" s="700">
        <v>11.132323</v>
      </c>
      <c r="F9" s="700">
        <v>136356</v>
      </c>
      <c r="G9" s="700">
        <v>4</v>
      </c>
      <c r="H9" s="700">
        <v>19</v>
      </c>
      <c r="I9" s="700">
        <v>242</v>
      </c>
    </row>
    <row r="10" spans="1:9" s="222" customFormat="1" ht="15" customHeight="1">
      <c r="A10" s="699" t="s">
        <v>1286</v>
      </c>
      <c r="B10" s="700">
        <v>12892.91408</v>
      </c>
      <c r="C10" s="700">
        <v>0</v>
      </c>
      <c r="D10" s="700">
        <v>2.1055000000000001E-2</v>
      </c>
      <c r="E10" s="700">
        <v>0</v>
      </c>
      <c r="F10" s="700">
        <v>61813</v>
      </c>
      <c r="G10" s="700">
        <v>0</v>
      </c>
      <c r="H10" s="700">
        <v>0</v>
      </c>
      <c r="I10" s="700">
        <v>0</v>
      </c>
    </row>
    <row r="11" spans="1:9" s="222" customFormat="1" ht="15" customHeight="1">
      <c r="A11" s="699" t="s">
        <v>1309</v>
      </c>
      <c r="B11" s="700">
        <v>8814.4239472500012</v>
      </c>
      <c r="C11" s="700">
        <v>0.44036124999999998</v>
      </c>
      <c r="D11" s="700">
        <v>0</v>
      </c>
      <c r="E11" s="700">
        <v>0.14020874999999999</v>
      </c>
      <c r="F11" s="700">
        <v>64709</v>
      </c>
      <c r="G11" s="700">
        <v>50</v>
      </c>
      <c r="H11" s="700">
        <v>0</v>
      </c>
      <c r="I11" s="700">
        <v>25</v>
      </c>
    </row>
    <row r="12" spans="1:9" s="222" customFormat="1" ht="15" customHeight="1">
      <c r="A12" s="918"/>
      <c r="B12" s="918"/>
      <c r="C12" s="918"/>
      <c r="D12" s="918"/>
      <c r="E12" s="918"/>
      <c r="F12" s="918"/>
      <c r="G12" s="918"/>
      <c r="H12" s="918"/>
      <c r="I12" s="918"/>
    </row>
    <row r="13" spans="1:9" s="222" customFormat="1" ht="24.6" customHeight="1">
      <c r="A13" s="918" t="s">
        <v>1306</v>
      </c>
      <c r="B13" s="918"/>
      <c r="C13" s="918"/>
      <c r="D13" s="918"/>
      <c r="E13" s="918"/>
      <c r="F13" s="918"/>
      <c r="G13" s="918"/>
      <c r="H13" s="918"/>
      <c r="I13" s="918"/>
    </row>
    <row r="14" spans="1:9" s="222" customFormat="1">
      <c r="A14" s="918" t="s">
        <v>370</v>
      </c>
      <c r="B14" s="918"/>
      <c r="C14" s="918"/>
      <c r="D14" s="918"/>
      <c r="E14" s="918"/>
      <c r="F14" s="918"/>
      <c r="G14" s="918"/>
      <c r="H14" s="918"/>
      <c r="I14" s="918"/>
    </row>
    <row r="15" spans="1:9" s="222" customFormat="1">
      <c r="B15" s="236"/>
      <c r="C15" s="236"/>
      <c r="D15" s="236"/>
      <c r="E15" s="236"/>
      <c r="F15" s="236"/>
      <c r="G15" s="236"/>
      <c r="H15" s="236"/>
      <c r="I15" s="236"/>
    </row>
    <row r="16" spans="1:9">
      <c r="B16" s="238"/>
      <c r="C16" s="238"/>
      <c r="D16" s="238"/>
      <c r="E16" s="238"/>
    </row>
    <row r="17" spans="2:5">
      <c r="B17" s="238"/>
      <c r="C17" s="238"/>
      <c r="D17" s="238"/>
      <c r="E17" s="238"/>
    </row>
  </sheetData>
  <printOptions horizontalCentered="1"/>
  <pageMargins left="0.78431372549019618" right="0.78431372549019618" top="0.98039215686274517" bottom="0.98039215686274517" header="0.50980392156862753" footer="0.50980392156862753"/>
  <pageSetup paperSize="9" scale="98" orientation="landscape" useFirstPageNumber="1"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2"/>
  <sheetViews>
    <sheetView zoomScaleNormal="100" workbookViewId="0">
      <selection sqref="A1:XFD1048576"/>
    </sheetView>
  </sheetViews>
  <sheetFormatPr defaultColWidth="9.140625" defaultRowHeight="15"/>
  <cols>
    <col min="1" max="1" width="12.140625" style="221" bestFit="1" customWidth="1"/>
    <col min="2" max="2" width="12.140625" style="221" customWidth="1"/>
    <col min="3" max="6" width="12.140625" style="221" bestFit="1" customWidth="1"/>
    <col min="7" max="7" width="12.140625" style="221" customWidth="1"/>
    <col min="8" max="11" width="12.140625" style="221" bestFit="1" customWidth="1"/>
    <col min="12" max="12" width="22.42578125" style="221" bestFit="1" customWidth="1"/>
    <col min="13" max="13" width="4.5703125" style="221" bestFit="1" customWidth="1"/>
    <col min="14" max="16384" width="9.140625" style="221"/>
  </cols>
  <sheetData>
    <row r="1" spans="1:12" ht="15.75" customHeight="1">
      <c r="A1" s="921" t="s">
        <v>689</v>
      </c>
      <c r="B1" s="921"/>
      <c r="C1" s="921"/>
      <c r="D1" s="921"/>
      <c r="E1" s="921"/>
      <c r="F1" s="921"/>
      <c r="G1" s="921"/>
      <c r="H1" s="921"/>
      <c r="I1" s="921"/>
      <c r="J1" s="921"/>
      <c r="K1" s="921"/>
      <c r="L1" s="921"/>
    </row>
    <row r="2" spans="1:12" s="222" customFormat="1" ht="19.5" customHeight="1">
      <c r="A2" s="1389" t="s">
        <v>260</v>
      </c>
      <c r="B2" s="1402" t="s">
        <v>658</v>
      </c>
      <c r="C2" s="1403"/>
      <c r="D2" s="1403"/>
      <c r="E2" s="1403"/>
      <c r="F2" s="1404"/>
      <c r="G2" s="1284" t="s">
        <v>665</v>
      </c>
      <c r="H2" s="1286"/>
      <c r="I2" s="1286"/>
      <c r="J2" s="1286"/>
      <c r="K2" s="1285"/>
    </row>
    <row r="3" spans="1:12" s="222" customFormat="1" ht="15" customHeight="1">
      <c r="A3" s="1297"/>
      <c r="B3" s="935" t="s">
        <v>690</v>
      </c>
      <c r="C3" s="930" t="s">
        <v>691</v>
      </c>
      <c r="D3" s="686" t="s">
        <v>692</v>
      </c>
      <c r="E3" s="686" t="s">
        <v>693</v>
      </c>
      <c r="F3" s="686" t="s">
        <v>694</v>
      </c>
      <c r="G3" s="686" t="s">
        <v>690</v>
      </c>
      <c r="H3" s="686" t="s">
        <v>691</v>
      </c>
      <c r="I3" s="686" t="s">
        <v>692</v>
      </c>
      <c r="J3" s="686" t="s">
        <v>693</v>
      </c>
      <c r="K3" s="686" t="s">
        <v>694</v>
      </c>
    </row>
    <row r="4" spans="1:12" s="228" customFormat="1" ht="17.25" customHeight="1">
      <c r="A4" s="690" t="s">
        <v>78</v>
      </c>
      <c r="B4" s="372">
        <v>679702.78518325009</v>
      </c>
      <c r="C4" s="693">
        <v>3241394.2589719994</v>
      </c>
      <c r="D4" s="693">
        <v>562299.21925899992</v>
      </c>
      <c r="E4" s="691">
        <v>28892.170144250002</v>
      </c>
      <c r="F4" s="691">
        <v>37178.053472500003</v>
      </c>
      <c r="G4" s="691">
        <v>821493.41502900003</v>
      </c>
      <c r="H4" s="693">
        <v>783162.7403549999</v>
      </c>
      <c r="I4" s="693">
        <v>117738.88983799999</v>
      </c>
      <c r="J4" s="691">
        <v>1.9646000000000001</v>
      </c>
      <c r="K4" s="691">
        <v>0</v>
      </c>
    </row>
    <row r="5" spans="1:12" s="228" customFormat="1" ht="17.25" customHeight="1">
      <c r="A5" s="695" t="s">
        <v>79</v>
      </c>
      <c r="B5" s="840">
        <v>181875.29802925</v>
      </c>
      <c r="C5" s="696">
        <v>1077796.4190115</v>
      </c>
      <c r="D5" s="696">
        <v>212616.14507550001</v>
      </c>
      <c r="E5" s="696">
        <v>5029.6097100000006</v>
      </c>
      <c r="F5" s="696">
        <v>3147.9165792500016</v>
      </c>
      <c r="G5" s="840">
        <v>76839.657249750002</v>
      </c>
      <c r="H5" s="696">
        <v>40747.975919000011</v>
      </c>
      <c r="I5" s="696">
        <v>14152.011655749999</v>
      </c>
      <c r="J5" s="696">
        <v>1311.0272937500004</v>
      </c>
      <c r="K5" s="696">
        <v>0</v>
      </c>
      <c r="L5" s="222"/>
    </row>
    <row r="6" spans="1:12" s="222" customFormat="1" ht="17.25" customHeight="1">
      <c r="A6" s="699" t="s">
        <v>168</v>
      </c>
      <c r="B6" s="700">
        <v>35873.337100000012</v>
      </c>
      <c r="C6" s="704">
        <v>154739.47810000004</v>
      </c>
      <c r="D6" s="700">
        <v>33879.225700000003</v>
      </c>
      <c r="E6" s="700">
        <v>1184.4167000000002</v>
      </c>
      <c r="F6" s="700">
        <v>2694.0380000000018</v>
      </c>
      <c r="G6" s="700">
        <v>16179.583800000004</v>
      </c>
      <c r="H6" s="700">
        <v>6406.7427000000052</v>
      </c>
      <c r="I6" s="700">
        <v>5770.5740000000005</v>
      </c>
      <c r="J6" s="700">
        <v>794.59400000000005</v>
      </c>
      <c r="K6" s="700">
        <v>0</v>
      </c>
    </row>
    <row r="7" spans="1:12" s="222" customFormat="1" ht="17.25" customHeight="1">
      <c r="A7" s="699" t="s">
        <v>169</v>
      </c>
      <c r="B7" s="700">
        <v>37645.243500000011</v>
      </c>
      <c r="C7" s="704">
        <v>223208.77329999997</v>
      </c>
      <c r="D7" s="700">
        <v>51145.403199999993</v>
      </c>
      <c r="E7" s="700">
        <v>1955.9472999999998</v>
      </c>
      <c r="F7" s="700">
        <v>303.44689999999997</v>
      </c>
      <c r="G7" s="700">
        <v>14073.904799999995</v>
      </c>
      <c r="H7" s="700">
        <v>5910.5481999999993</v>
      </c>
      <c r="I7" s="700">
        <v>4310.4818999999989</v>
      </c>
      <c r="J7" s="700">
        <v>497.73169999999999</v>
      </c>
      <c r="K7" s="700">
        <v>0</v>
      </c>
    </row>
    <row r="8" spans="1:12" s="222" customFormat="1" ht="17.25" customHeight="1">
      <c r="A8" s="699" t="s">
        <v>273</v>
      </c>
      <c r="B8" s="700">
        <v>38753.709999999992</v>
      </c>
      <c r="C8" s="704">
        <v>195173.24880000003</v>
      </c>
      <c r="D8" s="700">
        <v>37105.655299999999</v>
      </c>
      <c r="E8" s="700">
        <v>521.97559999999999</v>
      </c>
      <c r="F8" s="700">
        <v>20.835000000000001</v>
      </c>
      <c r="G8" s="700">
        <v>13735.469000000005</v>
      </c>
      <c r="H8" s="700">
        <v>6199.0437000000011</v>
      </c>
      <c r="I8" s="700">
        <v>2201.2227000000003</v>
      </c>
      <c r="J8" s="700">
        <v>15.700799999999999</v>
      </c>
      <c r="K8" s="700">
        <v>0</v>
      </c>
    </row>
    <row r="9" spans="1:12" s="222" customFormat="1" ht="17.25" customHeight="1">
      <c r="A9" s="699" t="s">
        <v>274</v>
      </c>
      <c r="B9" s="700">
        <v>33853.266899999988</v>
      </c>
      <c r="C9" s="704">
        <v>185031.90569999992</v>
      </c>
      <c r="D9" s="700">
        <v>34653.659899999999</v>
      </c>
      <c r="E9" s="700">
        <v>324.59730000000002</v>
      </c>
      <c r="F9" s="700">
        <v>15.0822</v>
      </c>
      <c r="G9" s="700">
        <v>13061.923499999997</v>
      </c>
      <c r="H9" s="700">
        <v>9667.7910000000011</v>
      </c>
      <c r="I9" s="700">
        <v>947.50439999999992</v>
      </c>
      <c r="J9" s="700">
        <v>1.4779</v>
      </c>
      <c r="K9" s="700">
        <v>0</v>
      </c>
    </row>
    <row r="10" spans="1:12" s="222" customFormat="1" ht="17.25" customHeight="1">
      <c r="A10" s="699" t="s">
        <v>1286</v>
      </c>
      <c r="B10" s="700">
        <v>17886.057629250001</v>
      </c>
      <c r="C10" s="704">
        <v>156056.2678115</v>
      </c>
      <c r="D10" s="700">
        <v>32311.339275499999</v>
      </c>
      <c r="E10" s="700">
        <v>469.58981</v>
      </c>
      <c r="F10" s="700">
        <v>35.432279250000001</v>
      </c>
      <c r="G10" s="700">
        <v>11909.96664975</v>
      </c>
      <c r="H10" s="700">
        <v>8359.6029190000008</v>
      </c>
      <c r="I10" s="700">
        <v>195.29885575</v>
      </c>
      <c r="J10" s="700">
        <v>1.0513937499999999</v>
      </c>
      <c r="K10" s="700">
        <v>0</v>
      </c>
    </row>
    <row r="11" spans="1:12" s="222" customFormat="1" ht="13.5" customHeight="1">
      <c r="A11" s="699" t="s">
        <v>1309</v>
      </c>
      <c r="B11" s="700">
        <v>17863.6829</v>
      </c>
      <c r="C11" s="704">
        <v>163586.74530000004</v>
      </c>
      <c r="D11" s="700">
        <v>23520.861700000005</v>
      </c>
      <c r="E11" s="700">
        <v>573.08300000000008</v>
      </c>
      <c r="F11" s="700">
        <v>79.082200000000014</v>
      </c>
      <c r="G11" s="700">
        <v>7878.8094999999994</v>
      </c>
      <c r="H11" s="700">
        <v>4204.2473999999984</v>
      </c>
      <c r="I11" s="700">
        <v>726.92980000000011</v>
      </c>
      <c r="J11" s="700">
        <v>0.47150000000000003</v>
      </c>
      <c r="K11" s="700">
        <v>0</v>
      </c>
    </row>
    <row r="12" spans="1:12" s="222" customFormat="1" ht="15" customHeight="1">
      <c r="A12" s="307"/>
      <c r="B12" s="308"/>
      <c r="C12" s="310"/>
      <c r="D12" s="308"/>
      <c r="E12" s="308"/>
      <c r="F12" s="308"/>
      <c r="G12" s="308"/>
      <c r="H12" s="308"/>
      <c r="I12" s="308"/>
      <c r="J12" s="308"/>
      <c r="K12" s="308"/>
    </row>
    <row r="13" spans="1:12" s="222" customFormat="1" ht="15" customHeight="1">
      <c r="A13" s="1401" t="s">
        <v>1306</v>
      </c>
      <c r="B13" s="1401"/>
      <c r="C13" s="1401"/>
      <c r="D13" s="1401"/>
      <c r="E13" s="1401"/>
      <c r="F13" s="1401"/>
      <c r="G13" s="1401"/>
      <c r="H13" s="1401"/>
      <c r="I13" s="1401"/>
      <c r="J13" s="1401"/>
      <c r="K13" s="1401"/>
    </row>
    <row r="14" spans="1:12" s="222" customFormat="1">
      <c r="A14" s="1308" t="s">
        <v>352</v>
      </c>
      <c r="B14" s="1308"/>
      <c r="C14" s="1308"/>
      <c r="D14" s="1308"/>
      <c r="E14" s="1308"/>
      <c r="F14" s="1308"/>
      <c r="G14" s="1308"/>
      <c r="H14" s="1308"/>
      <c r="I14" s="1308"/>
      <c r="J14" s="1308"/>
      <c r="K14" s="1308"/>
    </row>
    <row r="15" spans="1:12">
      <c r="A15" s="222"/>
      <c r="B15" s="236"/>
      <c r="C15" s="236"/>
      <c r="D15" s="236"/>
      <c r="E15" s="236"/>
      <c r="F15" s="236"/>
      <c r="G15" s="236"/>
      <c r="H15" s="236"/>
      <c r="I15" s="236"/>
      <c r="J15" s="236"/>
      <c r="K15" s="236"/>
    </row>
    <row r="16" spans="1:12">
      <c r="B16" s="238"/>
      <c r="C16" s="238"/>
      <c r="D16" s="238"/>
      <c r="E16" s="238"/>
      <c r="F16" s="238"/>
      <c r="G16" s="238"/>
      <c r="H16" s="238"/>
      <c r="I16" s="238"/>
      <c r="J16" s="238"/>
      <c r="K16" s="238"/>
    </row>
    <row r="17" spans="2:11">
      <c r="B17" s="373"/>
      <c r="C17" s="373"/>
      <c r="F17" s="238"/>
      <c r="K17" s="238"/>
    </row>
    <row r="18" spans="2:11">
      <c r="B18" s="373"/>
      <c r="C18" s="373"/>
      <c r="F18" s="238"/>
      <c r="K18" s="238"/>
    </row>
    <row r="19" spans="2:11">
      <c r="B19" s="373"/>
      <c r="C19" s="373"/>
      <c r="F19" s="238"/>
      <c r="K19" s="238"/>
    </row>
    <row r="20" spans="2:11">
      <c r="B20" s="248"/>
      <c r="C20" s="248"/>
      <c r="F20" s="238"/>
      <c r="K20" s="238"/>
    </row>
    <row r="21" spans="2:11">
      <c r="F21" s="238"/>
      <c r="K21" s="238"/>
    </row>
    <row r="22" spans="2:11">
      <c r="F22" s="238"/>
    </row>
  </sheetData>
  <mergeCells count="5">
    <mergeCell ref="A14:K14"/>
    <mergeCell ref="A13:K13"/>
    <mergeCell ref="A2:A3"/>
    <mergeCell ref="B2:F2"/>
    <mergeCell ref="G2:K2"/>
  </mergeCells>
  <printOptions horizontalCentered="1"/>
  <pageMargins left="0.78431372549019618" right="0.78431372549019618" top="0.98039215686274517" bottom="0.98039215686274517" header="0.50980392156862753" footer="0.50980392156862753"/>
  <pageSetup paperSize="9" scale="54" orientation="portrait" useFirstPageNumber="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workbookViewId="0">
      <selection sqref="A1:I1"/>
    </sheetView>
  </sheetViews>
  <sheetFormatPr defaultRowHeight="15"/>
  <cols>
    <col min="1" max="1" width="14" customWidth="1"/>
    <col min="2" max="2" width="13.7109375" customWidth="1"/>
    <col min="3" max="3" width="13" customWidth="1"/>
    <col min="4" max="4" width="11.28515625" customWidth="1"/>
    <col min="5" max="5" width="9.42578125" customWidth="1"/>
    <col min="6" max="6" width="13" customWidth="1"/>
    <col min="7" max="7" width="13.7109375" customWidth="1"/>
    <col min="8" max="8" width="16.140625" customWidth="1"/>
    <col min="9" max="9" width="16.5703125" customWidth="1"/>
  </cols>
  <sheetData>
    <row r="1" spans="1:14">
      <c r="A1" s="1197" t="s">
        <v>158</v>
      </c>
      <c r="B1" s="1197"/>
      <c r="C1" s="1197"/>
      <c r="D1" s="1197"/>
      <c r="E1" s="1197"/>
      <c r="F1" s="1197"/>
      <c r="G1" s="1197"/>
      <c r="H1" s="1197"/>
      <c r="I1" s="1197"/>
      <c r="J1" s="71"/>
      <c r="K1" s="71"/>
      <c r="L1" s="71"/>
    </row>
    <row r="2" spans="1:14">
      <c r="A2" s="1198" t="s">
        <v>159</v>
      </c>
      <c r="B2" s="1201" t="s">
        <v>160</v>
      </c>
      <c r="C2" s="1202"/>
      <c r="D2" s="1202"/>
      <c r="E2" s="1202"/>
      <c r="F2" s="1202"/>
      <c r="G2" s="1202"/>
      <c r="H2" s="1202"/>
      <c r="I2" s="1203"/>
    </row>
    <row r="3" spans="1:14">
      <c r="A3" s="1199"/>
      <c r="B3" s="1201" t="s">
        <v>161</v>
      </c>
      <c r="C3" s="1202"/>
      <c r="D3" s="1202"/>
      <c r="E3" s="1202"/>
      <c r="F3" s="1202"/>
      <c r="G3" s="1203"/>
      <c r="H3" s="1204" t="s">
        <v>138</v>
      </c>
      <c r="I3" s="1205"/>
    </row>
    <row r="4" spans="1:14" ht="30" customHeight="1">
      <c r="A4" s="1199"/>
      <c r="B4" s="1206" t="s">
        <v>162</v>
      </c>
      <c r="C4" s="1207"/>
      <c r="D4" s="1206" t="s">
        <v>163</v>
      </c>
      <c r="E4" s="1207"/>
      <c r="F4" s="1206" t="s">
        <v>164</v>
      </c>
      <c r="G4" s="1207"/>
      <c r="H4" s="1208" t="s">
        <v>165</v>
      </c>
      <c r="I4" s="1208" t="s">
        <v>166</v>
      </c>
    </row>
    <row r="5" spans="1:14" ht="30">
      <c r="A5" s="1200"/>
      <c r="B5" s="72" t="s">
        <v>165</v>
      </c>
      <c r="C5" s="72" t="s">
        <v>166</v>
      </c>
      <c r="D5" s="72" t="s">
        <v>165</v>
      </c>
      <c r="E5" s="72" t="s">
        <v>166</v>
      </c>
      <c r="F5" s="72" t="s">
        <v>165</v>
      </c>
      <c r="G5" s="72" t="s">
        <v>167</v>
      </c>
      <c r="H5" s="1209"/>
      <c r="I5" s="1209"/>
    </row>
    <row r="6" spans="1:14">
      <c r="A6" s="73" t="s">
        <v>78</v>
      </c>
      <c r="B6" s="74">
        <v>80</v>
      </c>
      <c r="C6" s="75">
        <v>35508</v>
      </c>
      <c r="D6" s="74">
        <v>5</v>
      </c>
      <c r="E6" s="75">
        <v>1870</v>
      </c>
      <c r="F6" s="74">
        <v>1</v>
      </c>
      <c r="G6" s="74">
        <v>6</v>
      </c>
      <c r="H6" s="74">
        <v>86</v>
      </c>
      <c r="I6" s="75">
        <v>37384</v>
      </c>
      <c r="K6" s="76"/>
      <c r="L6" s="76"/>
      <c r="M6" s="77"/>
      <c r="N6" s="77"/>
    </row>
    <row r="7" spans="1:14">
      <c r="A7" s="78" t="s">
        <v>79</v>
      </c>
      <c r="B7" s="79">
        <f>SUM(B8:B13)</f>
        <v>1</v>
      </c>
      <c r="C7" s="79">
        <f t="shared" ref="C7:G7" si="0">SUM(C8:C13)</f>
        <v>4.3600000000000003</v>
      </c>
      <c r="D7" s="79">
        <f t="shared" si="0"/>
        <v>1</v>
      </c>
      <c r="E7" s="79">
        <f t="shared" si="0"/>
        <v>3.27</v>
      </c>
      <c r="F7" s="79">
        <f t="shared" si="0"/>
        <v>41</v>
      </c>
      <c r="G7" s="79">
        <f t="shared" si="0"/>
        <v>4250.29</v>
      </c>
      <c r="H7" s="79">
        <f>SUM(H8:H13)</f>
        <v>43</v>
      </c>
      <c r="I7" s="79">
        <f>SUM(I8:I13)</f>
        <v>4257.92</v>
      </c>
      <c r="K7" s="76"/>
      <c r="L7" s="76"/>
      <c r="M7" s="77"/>
      <c r="N7" s="77"/>
    </row>
    <row r="8" spans="1:14">
      <c r="A8" s="80" t="s">
        <v>168</v>
      </c>
      <c r="B8" s="81">
        <v>1</v>
      </c>
      <c r="C8" s="82">
        <v>4.3600000000000003</v>
      </c>
      <c r="D8" s="81">
        <v>0</v>
      </c>
      <c r="E8" s="82">
        <v>0</v>
      </c>
      <c r="F8" s="81">
        <v>4</v>
      </c>
      <c r="G8" s="82">
        <v>7.65</v>
      </c>
      <c r="H8" s="81">
        <f>SUM(B8,D8,F8)</f>
        <v>5</v>
      </c>
      <c r="I8" s="84">
        <f>SUM(C8,E8,G8)</f>
        <v>12.010000000000002</v>
      </c>
      <c r="K8" s="76"/>
      <c r="L8" s="76"/>
      <c r="M8" s="77"/>
      <c r="N8" s="77"/>
    </row>
    <row r="9" spans="1:14">
      <c r="A9" s="80" t="s">
        <v>169</v>
      </c>
      <c r="B9" s="83">
        <v>0</v>
      </c>
      <c r="C9" s="84">
        <v>0</v>
      </c>
      <c r="D9" s="83">
        <v>1</v>
      </c>
      <c r="E9" s="84">
        <v>3.27</v>
      </c>
      <c r="F9" s="83">
        <v>8</v>
      </c>
      <c r="G9" s="84">
        <v>1598.22</v>
      </c>
      <c r="H9" s="81">
        <f t="shared" ref="H9:H13" si="1">SUM(B9,D9,F9)</f>
        <v>9</v>
      </c>
      <c r="I9" s="84">
        <f t="shared" ref="I9:I13" si="2">SUM(C9,E9,G9)</f>
        <v>1601.49</v>
      </c>
      <c r="K9" s="76"/>
      <c r="L9" s="76"/>
      <c r="M9" s="77"/>
      <c r="N9" s="77"/>
    </row>
    <row r="10" spans="1:14">
      <c r="A10" s="80" t="s">
        <v>273</v>
      </c>
      <c r="B10" s="83">
        <v>0</v>
      </c>
      <c r="C10" s="84">
        <v>0</v>
      </c>
      <c r="D10" s="83">
        <v>0</v>
      </c>
      <c r="E10" s="84">
        <v>0</v>
      </c>
      <c r="F10" s="83">
        <v>8</v>
      </c>
      <c r="G10" s="84">
        <v>51.89</v>
      </c>
      <c r="H10" s="81">
        <f t="shared" si="1"/>
        <v>8</v>
      </c>
      <c r="I10" s="84">
        <f t="shared" si="2"/>
        <v>51.89</v>
      </c>
      <c r="K10" s="76"/>
      <c r="L10" s="76"/>
      <c r="M10" s="77"/>
      <c r="N10" s="77"/>
    </row>
    <row r="11" spans="1:14">
      <c r="A11" s="80" t="s">
        <v>274</v>
      </c>
      <c r="B11" s="83">
        <v>0</v>
      </c>
      <c r="C11" s="84">
        <v>0</v>
      </c>
      <c r="D11" s="83">
        <v>0</v>
      </c>
      <c r="E11" s="84">
        <v>0</v>
      </c>
      <c r="F11" s="83">
        <v>7</v>
      </c>
      <c r="G11" s="84">
        <v>15.16</v>
      </c>
      <c r="H11" s="81">
        <f t="shared" si="1"/>
        <v>7</v>
      </c>
      <c r="I11" s="84">
        <f t="shared" si="2"/>
        <v>15.16</v>
      </c>
      <c r="K11" s="76"/>
      <c r="L11" s="76"/>
      <c r="M11" s="77"/>
      <c r="N11" s="77"/>
    </row>
    <row r="12" spans="1:14">
      <c r="A12" s="80" t="s">
        <v>1286</v>
      </c>
      <c r="B12" s="83">
        <v>0</v>
      </c>
      <c r="C12" s="84">
        <v>0</v>
      </c>
      <c r="D12" s="83">
        <v>0</v>
      </c>
      <c r="E12" s="84">
        <v>0</v>
      </c>
      <c r="F12" s="526">
        <v>6</v>
      </c>
      <c r="G12" s="526">
        <v>1672.46</v>
      </c>
      <c r="H12" s="81">
        <f t="shared" si="1"/>
        <v>6</v>
      </c>
      <c r="I12" s="84">
        <f t="shared" si="2"/>
        <v>1672.46</v>
      </c>
      <c r="K12" s="76"/>
      <c r="L12" s="76"/>
      <c r="M12" s="77"/>
      <c r="N12" s="77"/>
    </row>
    <row r="13" spans="1:14">
      <c r="A13" s="80" t="s">
        <v>1309</v>
      </c>
      <c r="B13" s="83">
        <v>0</v>
      </c>
      <c r="C13" s="84">
        <v>0</v>
      </c>
      <c r="D13" s="83">
        <v>0</v>
      </c>
      <c r="E13" s="84">
        <v>0</v>
      </c>
      <c r="F13" s="526">
        <v>8</v>
      </c>
      <c r="G13" s="526">
        <v>904.91</v>
      </c>
      <c r="H13" s="81">
        <f t="shared" si="1"/>
        <v>8</v>
      </c>
      <c r="I13" s="84">
        <f t="shared" si="2"/>
        <v>904.91</v>
      </c>
      <c r="K13" s="76"/>
      <c r="L13" s="76"/>
      <c r="M13" s="77"/>
      <c r="N13" s="77"/>
    </row>
    <row r="14" spans="1:14">
      <c r="A14" s="1195" t="s">
        <v>172</v>
      </c>
      <c r="B14" s="1195"/>
      <c r="C14" s="1195"/>
      <c r="D14" s="1195"/>
      <c r="E14" s="1195"/>
      <c r="F14" s="1195"/>
      <c r="G14" s="1195"/>
      <c r="H14" s="85"/>
      <c r="I14" s="86"/>
      <c r="K14" s="76"/>
      <c r="L14" s="76"/>
      <c r="M14" s="77"/>
      <c r="N14" s="77"/>
    </row>
    <row r="15" spans="1:14">
      <c r="A15" s="1195" t="s">
        <v>173</v>
      </c>
      <c r="B15" s="1195"/>
      <c r="C15" s="1195"/>
      <c r="D15" s="87"/>
      <c r="E15" s="88"/>
      <c r="F15" s="85"/>
      <c r="G15" s="88"/>
      <c r="H15" s="85"/>
      <c r="I15" s="86"/>
      <c r="K15" s="76"/>
      <c r="L15" s="76"/>
      <c r="M15" s="77"/>
      <c r="N15" s="77"/>
    </row>
    <row r="16" spans="1:14">
      <c r="A16" s="1196" t="s">
        <v>1306</v>
      </c>
      <c r="B16" s="1196"/>
      <c r="C16" s="1196"/>
      <c r="D16" s="89"/>
      <c r="E16" s="89"/>
      <c r="F16" s="89"/>
      <c r="G16" s="89"/>
      <c r="H16" s="85"/>
      <c r="I16" s="86"/>
      <c r="K16" s="76"/>
      <c r="L16" s="76"/>
      <c r="M16" s="77"/>
      <c r="N16" s="77"/>
    </row>
    <row r="17" spans="1:14">
      <c r="A17" s="89" t="s">
        <v>175</v>
      </c>
      <c r="B17" s="89"/>
      <c r="C17" s="89"/>
      <c r="D17" s="89"/>
      <c r="E17" s="89"/>
      <c r="F17" s="89"/>
      <c r="G17" s="89"/>
      <c r="H17" s="85"/>
      <c r="I17" s="86"/>
      <c r="K17" s="76"/>
      <c r="L17" s="76"/>
      <c r="M17" s="77"/>
      <c r="N17" s="77"/>
    </row>
    <row r="18" spans="1:14">
      <c r="A18" s="90"/>
      <c r="B18" s="85"/>
      <c r="C18" s="91"/>
      <c r="D18" s="85"/>
      <c r="E18" s="85"/>
      <c r="F18" s="85"/>
      <c r="G18" s="85"/>
      <c r="H18" s="85"/>
      <c r="I18" s="91"/>
      <c r="J18" s="92"/>
      <c r="K18" s="76"/>
      <c r="L18" s="76"/>
      <c r="M18" s="77"/>
      <c r="N18" s="77"/>
    </row>
    <row r="19" spans="1:14">
      <c r="A19" s="90"/>
      <c r="B19" s="85"/>
      <c r="C19" s="91"/>
      <c r="D19" s="85"/>
      <c r="E19" s="85"/>
      <c r="F19" s="85"/>
      <c r="G19" s="85"/>
      <c r="H19" s="85"/>
      <c r="I19" s="91"/>
      <c r="J19" s="92"/>
      <c r="K19" s="76"/>
      <c r="L19" s="76"/>
      <c r="M19" s="77"/>
      <c r="N19" s="77"/>
    </row>
    <row r="20" spans="1:14">
      <c r="A20" s="90"/>
      <c r="B20" s="93"/>
      <c r="C20" s="94"/>
      <c r="D20" s="93"/>
      <c r="E20" s="94"/>
      <c r="F20" s="93"/>
      <c r="G20" s="93"/>
      <c r="H20" s="93"/>
      <c r="I20" s="94"/>
      <c r="J20" s="56"/>
      <c r="K20" s="76"/>
      <c r="L20" s="76"/>
      <c r="M20" s="95"/>
      <c r="N20" s="95"/>
    </row>
    <row r="21" spans="1:14">
      <c r="A21" s="96"/>
      <c r="B21" s="97"/>
      <c r="C21" s="97"/>
      <c r="D21" s="97"/>
      <c r="E21" s="97"/>
      <c r="F21" s="97"/>
      <c r="G21" s="97"/>
      <c r="H21" s="97"/>
      <c r="I21" s="97"/>
    </row>
    <row r="22" spans="1:14">
      <c r="A22" s="96"/>
      <c r="B22" s="97"/>
      <c r="C22" s="97"/>
      <c r="D22" s="97"/>
      <c r="E22" s="97"/>
      <c r="F22" s="97"/>
      <c r="G22" s="97"/>
      <c r="H22" s="97"/>
      <c r="I22" s="97"/>
    </row>
    <row r="23" spans="1:14">
      <c r="A23" s="98"/>
      <c r="B23" s="97"/>
      <c r="C23" s="97"/>
      <c r="D23" s="97"/>
      <c r="E23" s="97"/>
      <c r="F23" s="97"/>
      <c r="G23" s="97"/>
      <c r="H23" s="97"/>
      <c r="I23" s="97"/>
    </row>
    <row r="24" spans="1:14">
      <c r="A24" s="98"/>
      <c r="B24" s="97"/>
      <c r="C24" s="97"/>
      <c r="D24" s="97"/>
      <c r="E24" s="97"/>
      <c r="F24" s="97"/>
      <c r="G24" s="97"/>
      <c r="H24" s="97"/>
      <c r="I24" s="97"/>
    </row>
    <row r="25" spans="1:14">
      <c r="H25" s="89"/>
      <c r="I25" s="89"/>
    </row>
    <row r="26" spans="1:14">
      <c r="H26" s="89"/>
      <c r="I26" s="89"/>
    </row>
    <row r="27" spans="1:14">
      <c r="H27" s="99"/>
      <c r="I27" s="99"/>
    </row>
    <row r="28" spans="1:14">
      <c r="H28" s="100"/>
      <c r="I28" s="100"/>
    </row>
    <row r="30" spans="1:14">
      <c r="B30" s="77"/>
      <c r="C30" s="77"/>
      <c r="D30" s="77"/>
      <c r="E30" s="77"/>
      <c r="F30" s="77"/>
      <c r="G30" s="77"/>
      <c r="H30" s="77"/>
      <c r="I30" s="77"/>
    </row>
  </sheetData>
  <mergeCells count="13">
    <mergeCell ref="A14:G14"/>
    <mergeCell ref="A15:C15"/>
    <mergeCell ref="A16:C16"/>
    <mergeCell ref="A1:I1"/>
    <mergeCell ref="A2:A5"/>
    <mergeCell ref="B2:I2"/>
    <mergeCell ref="B3:G3"/>
    <mergeCell ref="H3:I3"/>
    <mergeCell ref="B4:C4"/>
    <mergeCell ref="D4:E4"/>
    <mergeCell ref="F4:G4"/>
    <mergeCell ref="H4:H5"/>
    <mergeCell ref="I4:I5"/>
  </mergeCells>
  <printOptions horizontalCentered="1"/>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zoomScaleNormal="100" workbookViewId="0">
      <selection activeCell="A11" sqref="A11"/>
    </sheetView>
  </sheetViews>
  <sheetFormatPr defaultColWidth="9.140625" defaultRowHeight="15"/>
  <cols>
    <col min="1" max="1" width="12.42578125" style="221" bestFit="1" customWidth="1"/>
    <col min="2" max="2" width="12.42578125" style="221" customWidth="1"/>
    <col min="3" max="6" width="12.42578125" style="221" bestFit="1" customWidth="1"/>
    <col min="7" max="7" width="12.42578125" style="221" customWidth="1"/>
    <col min="8" max="10" width="12.140625" style="221" bestFit="1" customWidth="1"/>
    <col min="11" max="11" width="12.42578125" style="221" bestFit="1" customWidth="1"/>
    <col min="12" max="13" width="9.140625" style="221"/>
    <col min="14" max="14" width="10.5703125" style="221" bestFit="1" customWidth="1"/>
    <col min="15" max="15" width="10.28515625" style="221" bestFit="1" customWidth="1"/>
    <col min="16" max="16384" width="9.140625" style="221"/>
  </cols>
  <sheetData>
    <row r="1" spans="1:15" ht="17.25" customHeight="1">
      <c r="A1" s="1276" t="s">
        <v>695</v>
      </c>
      <c r="B1" s="1276"/>
      <c r="C1" s="1276"/>
      <c r="D1" s="1276"/>
      <c r="E1" s="1276"/>
      <c r="F1" s="1276"/>
      <c r="G1" s="1276"/>
      <c r="H1" s="1276"/>
      <c r="I1" s="1276"/>
      <c r="J1" s="1276"/>
      <c r="K1" s="1276"/>
    </row>
    <row r="2" spans="1:15" s="222" customFormat="1" ht="18" customHeight="1">
      <c r="A2" s="1406" t="s">
        <v>260</v>
      </c>
      <c r="B2" s="1408" t="s">
        <v>658</v>
      </c>
      <c r="C2" s="1409"/>
      <c r="D2" s="1409"/>
      <c r="E2" s="1409"/>
      <c r="F2" s="1410"/>
      <c r="G2" s="1325" t="s">
        <v>665</v>
      </c>
      <c r="H2" s="1411"/>
      <c r="I2" s="1411"/>
      <c r="J2" s="1411"/>
      <c r="K2" s="1412"/>
    </row>
    <row r="3" spans="1:15" s="222" customFormat="1" ht="18" customHeight="1">
      <c r="A3" s="1407"/>
      <c r="B3" s="997" t="s">
        <v>690</v>
      </c>
      <c r="C3" s="931" t="s">
        <v>691</v>
      </c>
      <c r="D3" s="998" t="s">
        <v>696</v>
      </c>
      <c r="E3" s="998" t="s">
        <v>693</v>
      </c>
      <c r="F3" s="998" t="s">
        <v>694</v>
      </c>
      <c r="G3" s="998" t="s">
        <v>690</v>
      </c>
      <c r="H3" s="998" t="s">
        <v>691</v>
      </c>
      <c r="I3" s="998" t="s">
        <v>692</v>
      </c>
      <c r="J3" s="998" t="s">
        <v>693</v>
      </c>
      <c r="K3" s="998" t="s">
        <v>694</v>
      </c>
    </row>
    <row r="4" spans="1:15" s="228" customFormat="1" ht="16.5" customHeight="1">
      <c r="A4" s="776" t="s">
        <v>78</v>
      </c>
      <c r="B4" s="874">
        <v>1054241.7485113968</v>
      </c>
      <c r="C4" s="875">
        <v>6581186.625091644</v>
      </c>
      <c r="D4" s="875">
        <v>1920327.3123765818</v>
      </c>
      <c r="E4" s="875">
        <v>321396.91384221567</v>
      </c>
      <c r="F4" s="875">
        <v>238572.81099075056</v>
      </c>
      <c r="G4" s="876">
        <v>20075886.957713</v>
      </c>
      <c r="H4" s="875">
        <v>7096309.7058176082</v>
      </c>
      <c r="I4" s="875">
        <v>785977.61403650022</v>
      </c>
      <c r="J4" s="875">
        <v>12795.706366499999</v>
      </c>
      <c r="K4" s="875">
        <v>177.26901401449999</v>
      </c>
    </row>
    <row r="5" spans="1:15" s="228" customFormat="1" ht="16.5" customHeight="1">
      <c r="A5" s="778" t="s">
        <v>79</v>
      </c>
      <c r="B5" s="877">
        <f>SUM(B6:B11)</f>
        <v>352139.45064225001</v>
      </c>
      <c r="C5" s="877">
        <f t="shared" ref="C5:K5" si="0">SUM(C6:C11)</f>
        <v>2471684.6442856761</v>
      </c>
      <c r="D5" s="877">
        <f t="shared" si="0"/>
        <v>750743.17082882975</v>
      </c>
      <c r="E5" s="877">
        <f t="shared" si="0"/>
        <v>103161.89822282526</v>
      </c>
      <c r="F5" s="877">
        <f t="shared" si="0"/>
        <v>94893.744736250024</v>
      </c>
      <c r="G5" s="877">
        <f t="shared" si="0"/>
        <v>11108849.110027248</v>
      </c>
      <c r="H5" s="877">
        <f t="shared" si="0"/>
        <v>3743919.0537717501</v>
      </c>
      <c r="I5" s="877">
        <f t="shared" si="0"/>
        <v>595057.04786975007</v>
      </c>
      <c r="J5" s="877">
        <f t="shared" si="0"/>
        <v>21838.5921385</v>
      </c>
      <c r="K5" s="877">
        <f t="shared" si="0"/>
        <v>269.72688275000002</v>
      </c>
      <c r="M5" s="375"/>
      <c r="N5" s="375"/>
      <c r="O5" s="376"/>
    </row>
    <row r="6" spans="1:15" s="222" customFormat="1" ht="16.5" customHeight="1">
      <c r="A6" s="779" t="s">
        <v>168</v>
      </c>
      <c r="B6" s="878">
        <v>55296.619461250011</v>
      </c>
      <c r="C6" s="878">
        <v>348179.20210746356</v>
      </c>
      <c r="D6" s="878">
        <v>121615.48361936602</v>
      </c>
      <c r="E6" s="878">
        <v>12759.052573195706</v>
      </c>
      <c r="F6" s="878">
        <v>11612.831908250002</v>
      </c>
      <c r="G6" s="878">
        <v>1592321.0265719986</v>
      </c>
      <c r="H6" s="879">
        <v>503091.52057824994</v>
      </c>
      <c r="I6" s="878">
        <v>86185.074666</v>
      </c>
      <c r="J6" s="878">
        <v>4368.9825930000006</v>
      </c>
      <c r="K6" s="703">
        <v>11.932354999999999</v>
      </c>
      <c r="L6" s="236"/>
      <c r="M6" s="375"/>
      <c r="N6" s="375"/>
      <c r="O6" s="376"/>
    </row>
    <row r="7" spans="1:15" s="222" customFormat="1" ht="16.5" customHeight="1">
      <c r="A7" s="779" t="s">
        <v>169</v>
      </c>
      <c r="B7" s="878">
        <v>57057</v>
      </c>
      <c r="C7" s="878">
        <v>398725</v>
      </c>
      <c r="D7" s="878">
        <v>126809</v>
      </c>
      <c r="E7" s="878">
        <v>16879</v>
      </c>
      <c r="F7" s="878">
        <v>13002</v>
      </c>
      <c r="G7" s="878">
        <v>1960185</v>
      </c>
      <c r="H7" s="879">
        <v>500989</v>
      </c>
      <c r="I7" s="878">
        <v>105735</v>
      </c>
      <c r="J7" s="878">
        <v>4674</v>
      </c>
      <c r="K7" s="703">
        <v>24.93</v>
      </c>
      <c r="L7" s="236"/>
      <c r="M7" s="375"/>
      <c r="N7" s="375"/>
      <c r="O7" s="376"/>
    </row>
    <row r="8" spans="1:15" s="222" customFormat="1" ht="16.5" customHeight="1">
      <c r="A8" s="779" t="s">
        <v>273</v>
      </c>
      <c r="B8" s="878">
        <v>64123.405666249964</v>
      </c>
      <c r="C8" s="878">
        <v>420984.53501403937</v>
      </c>
      <c r="D8" s="878">
        <v>113742.1227116006</v>
      </c>
      <c r="E8" s="878">
        <v>15537.4654181694</v>
      </c>
      <c r="F8" s="878">
        <v>12910.82928575</v>
      </c>
      <c r="G8" s="878">
        <v>1938978.3306249997</v>
      </c>
      <c r="H8" s="879">
        <v>597839.39778774988</v>
      </c>
      <c r="I8" s="878">
        <v>98199.374807500004</v>
      </c>
      <c r="J8" s="878">
        <v>3217.0218824999997</v>
      </c>
      <c r="K8" s="703">
        <v>42.80321575</v>
      </c>
      <c r="L8" s="236"/>
      <c r="M8" s="375"/>
      <c r="N8" s="375"/>
      <c r="O8" s="376"/>
    </row>
    <row r="9" spans="1:15" s="222" customFormat="1" ht="16.5" customHeight="1">
      <c r="A9" s="779" t="s">
        <v>274</v>
      </c>
      <c r="B9" s="878">
        <v>57943.439457000015</v>
      </c>
      <c r="C9" s="878">
        <v>433830.13917816925</v>
      </c>
      <c r="D9" s="878">
        <v>132395.20692391394</v>
      </c>
      <c r="E9" s="878">
        <v>18176.960113010402</v>
      </c>
      <c r="F9" s="878">
        <v>18297.557859499993</v>
      </c>
      <c r="G9" s="878">
        <v>1945948.8135449998</v>
      </c>
      <c r="H9" s="879">
        <v>846449.64599225007</v>
      </c>
      <c r="I9" s="878">
        <v>102924.73545275</v>
      </c>
      <c r="J9" s="878">
        <v>2420.5227544999998</v>
      </c>
      <c r="K9" s="703">
        <v>25.150096250000001</v>
      </c>
      <c r="L9" s="236"/>
      <c r="M9" s="375"/>
      <c r="N9" s="375"/>
      <c r="O9" s="376"/>
    </row>
    <row r="10" spans="1:15" s="222" customFormat="1" ht="16.5" customHeight="1">
      <c r="A10" s="779" t="s">
        <v>1286</v>
      </c>
      <c r="B10" s="878">
        <v>53102.070231749982</v>
      </c>
      <c r="C10" s="878">
        <v>435448.72277450375</v>
      </c>
      <c r="D10" s="878">
        <v>119035.99733596139</v>
      </c>
      <c r="E10" s="878">
        <v>20735.352781082926</v>
      </c>
      <c r="F10" s="878">
        <v>21345.042845000011</v>
      </c>
      <c r="G10" s="878">
        <v>1827640.9654650004</v>
      </c>
      <c r="H10" s="879">
        <v>665239.66758200002</v>
      </c>
      <c r="I10" s="878">
        <v>104570.19102674999</v>
      </c>
      <c r="J10" s="878">
        <v>3752.8312232499998</v>
      </c>
      <c r="K10" s="703">
        <v>48.844378750000004</v>
      </c>
      <c r="L10" s="236"/>
      <c r="M10" s="375"/>
      <c r="N10" s="375"/>
      <c r="O10" s="376"/>
    </row>
    <row r="11" spans="1:15" s="222" customFormat="1">
      <c r="A11" s="779" t="s">
        <v>1309</v>
      </c>
      <c r="B11" s="878">
        <v>64616.915826000033</v>
      </c>
      <c r="C11" s="878">
        <v>434517.04521150014</v>
      </c>
      <c r="D11" s="878">
        <v>137145.36023798768</v>
      </c>
      <c r="E11" s="878">
        <v>19074.067337366818</v>
      </c>
      <c r="F11" s="878">
        <v>17725.482837750016</v>
      </c>
      <c r="G11" s="878">
        <v>1843774.9738202507</v>
      </c>
      <c r="H11" s="879">
        <v>630309.82183150004</v>
      </c>
      <c r="I11" s="878">
        <v>97442.671916749998</v>
      </c>
      <c r="J11" s="878">
        <v>3405.2336852500002</v>
      </c>
      <c r="K11" s="703">
        <v>116.06683700000002</v>
      </c>
      <c r="L11" s="236"/>
      <c r="M11" s="375"/>
      <c r="N11" s="375"/>
      <c r="O11" s="376"/>
    </row>
    <row r="12" spans="1:15" s="222" customFormat="1">
      <c r="L12" s="236"/>
      <c r="M12" s="375"/>
      <c r="N12" s="375"/>
      <c r="O12" s="376"/>
    </row>
    <row r="13" spans="1:15" s="222" customFormat="1" ht="15" customHeight="1">
      <c r="A13" s="1405" t="s">
        <v>697</v>
      </c>
      <c r="B13" s="1405"/>
      <c r="C13" s="1405"/>
      <c r="D13" s="1405"/>
      <c r="E13" s="1405"/>
      <c r="F13" s="1405"/>
      <c r="G13" s="1405"/>
      <c r="H13" s="1405"/>
      <c r="I13" s="1405"/>
      <c r="J13" s="1405"/>
      <c r="K13" s="1405"/>
      <c r="L13" s="236"/>
    </row>
    <row r="14" spans="1:15" s="222" customFormat="1" ht="26.1" customHeight="1">
      <c r="A14" s="222" t="s">
        <v>1306</v>
      </c>
    </row>
    <row r="15" spans="1:15" s="222" customFormat="1">
      <c r="A15" s="222" t="s">
        <v>404</v>
      </c>
    </row>
    <row r="16" spans="1:15" s="222" customFormat="1">
      <c r="B16" s="376"/>
      <c r="C16" s="376"/>
      <c r="D16" s="376"/>
      <c r="E16" s="376"/>
      <c r="F16" s="376"/>
      <c r="G16" s="376"/>
      <c r="H16" s="376"/>
      <c r="J16" s="376"/>
      <c r="K16" s="376"/>
    </row>
    <row r="17" spans="5:11">
      <c r="F17" s="248"/>
      <c r="K17" s="248"/>
    </row>
    <row r="18" spans="5:11">
      <c r="F18" s="248"/>
      <c r="K18" s="248"/>
    </row>
    <row r="19" spans="5:11">
      <c r="F19" s="248"/>
      <c r="K19" s="248"/>
    </row>
    <row r="20" spans="5:11">
      <c r="F20" s="248"/>
      <c r="K20" s="248"/>
    </row>
    <row r="21" spans="5:11">
      <c r="E21" s="248"/>
      <c r="F21" s="248"/>
      <c r="K21" s="248"/>
    </row>
    <row r="22" spans="5:11">
      <c r="F22" s="248"/>
    </row>
  </sheetData>
  <mergeCells count="5">
    <mergeCell ref="A13:K13"/>
    <mergeCell ref="A1:K1"/>
    <mergeCell ref="A2:A3"/>
    <mergeCell ref="B2:F2"/>
    <mergeCell ref="G2:K2"/>
  </mergeCells>
  <printOptions horizontalCentered="1"/>
  <pageMargins left="0.78431372549019618" right="0.78431372549019618" top="0.98039215686274517" bottom="0.98039215686274517" header="0.50980392156862753" footer="0.50980392156862753"/>
  <pageSetup paperSize="9" scale="73" orientation="landscape" useFirstPageNumber="1"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
  <sheetViews>
    <sheetView zoomScaleNormal="100" workbookViewId="0">
      <selection sqref="A1:XFD1048576"/>
    </sheetView>
  </sheetViews>
  <sheetFormatPr defaultColWidth="9.140625" defaultRowHeight="15"/>
  <cols>
    <col min="1" max="1" width="12.140625" style="221" bestFit="1" customWidth="1"/>
    <col min="2" max="2" width="12.140625" style="221" customWidth="1"/>
    <col min="3" max="6" width="12.140625" style="221" bestFit="1" customWidth="1"/>
    <col min="7" max="7" width="12.140625" style="221" customWidth="1"/>
    <col min="8" max="11" width="12.140625" style="221" bestFit="1" customWidth="1"/>
    <col min="12" max="12" width="4.5703125" style="221" bestFit="1" customWidth="1"/>
    <col min="13" max="16384" width="9.140625" style="221"/>
  </cols>
  <sheetData>
    <row r="1" spans="1:11" ht="18" customHeight="1">
      <c r="A1" s="1276" t="s">
        <v>698</v>
      </c>
      <c r="B1" s="1276"/>
      <c r="C1" s="1276"/>
      <c r="D1" s="1276"/>
      <c r="E1" s="1276"/>
      <c r="F1" s="1276"/>
      <c r="G1" s="1276"/>
      <c r="H1" s="1276"/>
      <c r="I1" s="1276"/>
      <c r="J1" s="1276"/>
      <c r="K1" s="1276"/>
    </row>
    <row r="2" spans="1:11" s="222" customFormat="1" ht="18" customHeight="1">
      <c r="A2" s="1406" t="s">
        <v>260</v>
      </c>
      <c r="B2" s="1408" t="s">
        <v>658</v>
      </c>
      <c r="C2" s="1409"/>
      <c r="D2" s="1409"/>
      <c r="E2" s="1409"/>
      <c r="F2" s="1410"/>
      <c r="G2" s="1325" t="s">
        <v>665</v>
      </c>
      <c r="H2" s="1411"/>
      <c r="I2" s="1411"/>
      <c r="J2" s="1411"/>
      <c r="K2" s="1412"/>
    </row>
    <row r="3" spans="1:11" s="222" customFormat="1" ht="18" customHeight="1">
      <c r="A3" s="1407"/>
      <c r="B3" s="997" t="s">
        <v>690</v>
      </c>
      <c r="C3" s="931" t="s">
        <v>691</v>
      </c>
      <c r="D3" s="998" t="s">
        <v>696</v>
      </c>
      <c r="E3" s="998" t="s">
        <v>693</v>
      </c>
      <c r="F3" s="998" t="s">
        <v>694</v>
      </c>
      <c r="G3" s="998" t="s">
        <v>690</v>
      </c>
      <c r="H3" s="998" t="s">
        <v>691</v>
      </c>
      <c r="I3" s="998" t="s">
        <v>692</v>
      </c>
      <c r="J3" s="998" t="s">
        <v>693</v>
      </c>
      <c r="K3" s="998" t="s">
        <v>694</v>
      </c>
    </row>
    <row r="4" spans="1:11" s="228" customFormat="1" ht="17.25" customHeight="1">
      <c r="A4" s="776" t="s">
        <v>78</v>
      </c>
      <c r="B4" s="874">
        <v>1.5841000000000001E-2</v>
      </c>
      <c r="C4" s="875">
        <v>197894.17259999999</v>
      </c>
      <c r="D4" s="875">
        <v>26143.679199999999</v>
      </c>
      <c r="E4" s="875">
        <v>7066.822099</v>
      </c>
      <c r="F4" s="875">
        <v>329.94289579999997</v>
      </c>
      <c r="G4" s="876">
        <v>0</v>
      </c>
      <c r="H4" s="875">
        <v>0</v>
      </c>
      <c r="I4" s="875">
        <v>0</v>
      </c>
      <c r="J4" s="875">
        <v>0</v>
      </c>
      <c r="K4" s="875">
        <v>0</v>
      </c>
    </row>
    <row r="5" spans="1:11" s="228" customFormat="1" ht="17.25" customHeight="1">
      <c r="A5" s="778" t="s">
        <v>79</v>
      </c>
      <c r="B5" s="877">
        <v>0</v>
      </c>
      <c r="C5" s="877">
        <v>77337.925948750039</v>
      </c>
      <c r="D5" s="877">
        <v>7240.7842877499997</v>
      </c>
      <c r="E5" s="877">
        <v>44.069752500000007</v>
      </c>
      <c r="F5" s="877">
        <v>4.5515464999999997</v>
      </c>
      <c r="G5" s="877">
        <v>0</v>
      </c>
      <c r="H5" s="877">
        <v>0</v>
      </c>
      <c r="I5" s="877">
        <v>0</v>
      </c>
      <c r="J5" s="877">
        <v>0</v>
      </c>
      <c r="K5" s="877">
        <v>0</v>
      </c>
    </row>
    <row r="6" spans="1:11" s="222" customFormat="1" ht="17.25" customHeight="1">
      <c r="A6" s="779" t="s">
        <v>168</v>
      </c>
      <c r="B6" s="878">
        <v>0</v>
      </c>
      <c r="C6" s="878">
        <v>19672.250184750021</v>
      </c>
      <c r="D6" s="878">
        <v>2300.0939997500004</v>
      </c>
      <c r="E6" s="878">
        <v>11.74653425</v>
      </c>
      <c r="F6" s="878">
        <v>6.5837499999999993E-2</v>
      </c>
      <c r="G6" s="878">
        <v>0</v>
      </c>
      <c r="H6" s="879">
        <v>0</v>
      </c>
      <c r="I6" s="878">
        <v>0</v>
      </c>
      <c r="J6" s="878">
        <v>0</v>
      </c>
      <c r="K6" s="703">
        <v>0</v>
      </c>
    </row>
    <row r="7" spans="1:11" s="222" customFormat="1" ht="17.25" customHeight="1">
      <c r="A7" s="779" t="s">
        <v>169</v>
      </c>
      <c r="B7" s="878">
        <v>0</v>
      </c>
      <c r="C7" s="878">
        <v>13710.048588250005</v>
      </c>
      <c r="D7" s="878">
        <v>665.11719525000001</v>
      </c>
      <c r="E7" s="878">
        <v>20.097688500000004</v>
      </c>
      <c r="F7" s="878">
        <v>4.4363640000000002</v>
      </c>
      <c r="G7" s="878">
        <v>0</v>
      </c>
      <c r="H7" s="879">
        <v>0</v>
      </c>
      <c r="I7" s="878">
        <v>0</v>
      </c>
      <c r="J7" s="878">
        <v>0</v>
      </c>
      <c r="K7" s="703">
        <v>0</v>
      </c>
    </row>
    <row r="8" spans="1:11" s="222" customFormat="1" ht="17.25" customHeight="1">
      <c r="A8" s="779" t="s">
        <v>273</v>
      </c>
      <c r="B8" s="878">
        <v>0</v>
      </c>
      <c r="C8" s="878">
        <v>12907.750240500009</v>
      </c>
      <c r="D8" s="878">
        <v>880.64205674999971</v>
      </c>
      <c r="E8" s="878">
        <v>7.1449115000000027</v>
      </c>
      <c r="F8" s="878">
        <v>0</v>
      </c>
      <c r="G8" s="878">
        <v>0</v>
      </c>
      <c r="H8" s="879">
        <v>0</v>
      </c>
      <c r="I8" s="878">
        <v>0</v>
      </c>
      <c r="J8" s="878">
        <v>0</v>
      </c>
      <c r="K8" s="703">
        <v>0</v>
      </c>
    </row>
    <row r="9" spans="1:11" s="222" customFormat="1" ht="17.25" customHeight="1">
      <c r="A9" s="779" t="s">
        <v>274</v>
      </c>
      <c r="B9" s="878">
        <v>0</v>
      </c>
      <c r="C9" s="878">
        <v>10848.568951500003</v>
      </c>
      <c r="D9" s="878">
        <v>1889.4538400000004</v>
      </c>
      <c r="E9" s="878">
        <v>1.9261457499999999</v>
      </c>
      <c r="F9" s="878">
        <v>4.9345E-2</v>
      </c>
      <c r="G9" s="878">
        <v>0</v>
      </c>
      <c r="H9" s="879">
        <v>0</v>
      </c>
      <c r="I9" s="878">
        <v>0</v>
      </c>
      <c r="J9" s="878">
        <v>0</v>
      </c>
      <c r="K9" s="703">
        <v>0</v>
      </c>
    </row>
    <row r="10" spans="1:11" s="222" customFormat="1" ht="17.25" customHeight="1">
      <c r="A10" s="779" t="s">
        <v>1286</v>
      </c>
      <c r="B10" s="878">
        <v>0</v>
      </c>
      <c r="C10" s="878">
        <v>12051.552617000005</v>
      </c>
      <c r="D10" s="878">
        <v>841.34940199999983</v>
      </c>
      <c r="E10" s="878">
        <v>3.3116E-2</v>
      </c>
      <c r="F10" s="878">
        <v>0</v>
      </c>
      <c r="G10" s="878">
        <v>0</v>
      </c>
      <c r="H10" s="879">
        <v>0</v>
      </c>
      <c r="I10" s="878">
        <v>0</v>
      </c>
      <c r="J10" s="878">
        <v>0</v>
      </c>
      <c r="K10" s="703">
        <v>0</v>
      </c>
    </row>
    <row r="11" spans="1:11" s="222" customFormat="1">
      <c r="A11" s="779" t="s">
        <v>1309</v>
      </c>
      <c r="B11" s="878">
        <v>0</v>
      </c>
      <c r="C11" s="878">
        <v>8147.7553667499978</v>
      </c>
      <c r="D11" s="878">
        <v>664.12779400000011</v>
      </c>
      <c r="E11" s="878">
        <v>3.1213565000000001</v>
      </c>
      <c r="F11" s="878">
        <v>0</v>
      </c>
      <c r="G11" s="878">
        <v>0</v>
      </c>
      <c r="H11" s="879">
        <v>0</v>
      </c>
      <c r="I11" s="878">
        <v>0</v>
      </c>
      <c r="J11" s="878">
        <v>0</v>
      </c>
      <c r="K11" s="703">
        <v>0</v>
      </c>
    </row>
    <row r="12" spans="1:11" s="222" customFormat="1" ht="13.5" customHeight="1">
      <c r="A12" s="307"/>
      <c r="B12" s="378"/>
      <c r="C12" s="379"/>
      <c r="D12" s="379"/>
      <c r="E12" s="378"/>
      <c r="F12" s="378"/>
      <c r="G12" s="378"/>
      <c r="H12" s="380"/>
      <c r="I12" s="380"/>
      <c r="J12" s="380"/>
      <c r="K12" s="378"/>
    </row>
    <row r="13" spans="1:11" s="222" customFormat="1" ht="27.6" customHeight="1">
      <c r="A13" s="1308" t="s">
        <v>1306</v>
      </c>
      <c r="B13" s="1308"/>
      <c r="C13" s="1308"/>
      <c r="D13" s="1308"/>
      <c r="E13" s="1308"/>
      <c r="F13" s="1308"/>
      <c r="G13" s="1308"/>
      <c r="H13" s="1308"/>
      <c r="I13" s="1308"/>
      <c r="J13" s="1308"/>
      <c r="K13" s="1308"/>
    </row>
    <row r="14" spans="1:11" s="222" customFormat="1">
      <c r="A14" s="1308" t="s">
        <v>370</v>
      </c>
      <c r="B14" s="1308"/>
      <c r="C14" s="1308"/>
      <c r="D14" s="1308"/>
      <c r="E14" s="1308"/>
      <c r="F14" s="1308"/>
      <c r="G14" s="1308"/>
      <c r="H14" s="1308"/>
      <c r="I14" s="1308"/>
      <c r="J14" s="1308"/>
      <c r="K14" s="1308"/>
    </row>
    <row r="15" spans="1:11" s="222" customFormat="1">
      <c r="B15" s="376"/>
      <c r="C15" s="376"/>
      <c r="D15" s="376"/>
      <c r="E15" s="376"/>
      <c r="F15" s="376"/>
    </row>
    <row r="16" spans="1:11">
      <c r="B16" s="248"/>
      <c r="C16" s="248"/>
      <c r="D16" s="248"/>
      <c r="E16" s="248"/>
      <c r="F16" s="248"/>
      <c r="G16" s="248"/>
      <c r="H16" s="248"/>
      <c r="I16" s="248"/>
      <c r="J16" s="248"/>
      <c r="K16" s="248"/>
    </row>
  </sheetData>
  <mergeCells count="6">
    <mergeCell ref="A1:K1"/>
    <mergeCell ref="A14:K14"/>
    <mergeCell ref="A13:K13"/>
    <mergeCell ref="A2:A3"/>
    <mergeCell ref="B2:F2"/>
    <mergeCell ref="G2:K2"/>
  </mergeCells>
  <printOptions horizontalCentered="1"/>
  <pageMargins left="0.78431372549019618" right="0.78431372549019618" top="0.98039215686274517" bottom="0.98039215686274517" header="0.50980392156862753" footer="0.50980392156862753"/>
  <pageSetup paperSize="9" scale="96" orientation="landscape" useFirstPageNumber="1"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8"/>
  <sheetViews>
    <sheetView zoomScaleNormal="100" workbookViewId="0">
      <selection sqref="A1:XFD1048576"/>
    </sheetView>
  </sheetViews>
  <sheetFormatPr defaultColWidth="9.140625" defaultRowHeight="15"/>
  <cols>
    <col min="1" max="1" width="12.140625" style="221" bestFit="1" customWidth="1"/>
    <col min="2" max="2" width="13.42578125" style="221" customWidth="1"/>
    <col min="3" max="14" width="13.7109375" style="221" customWidth="1"/>
    <col min="15" max="15" width="6.140625" style="221" bestFit="1" customWidth="1"/>
    <col min="16" max="16384" width="9.140625" style="221"/>
  </cols>
  <sheetData>
    <row r="1" spans="1:14" ht="15.75" customHeight="1">
      <c r="A1" s="1275" t="s">
        <v>53</v>
      </c>
      <c r="B1" s="1275"/>
      <c r="C1" s="1275"/>
      <c r="D1" s="1275"/>
      <c r="E1" s="1275"/>
      <c r="F1" s="1275"/>
      <c r="G1" s="1275"/>
      <c r="H1" s="1275"/>
      <c r="I1" s="1275"/>
      <c r="J1" s="1275"/>
      <c r="K1" s="1275"/>
      <c r="L1" s="1275"/>
      <c r="M1" s="1275"/>
      <c r="N1" s="1275"/>
    </row>
    <row r="2" spans="1:14" s="222" customFormat="1" ht="19.5" customHeight="1">
      <c r="A2" s="1304" t="s">
        <v>206</v>
      </c>
      <c r="B2" s="1304" t="s">
        <v>337</v>
      </c>
      <c r="C2" s="1321" t="s">
        <v>85</v>
      </c>
      <c r="D2" s="1322"/>
      <c r="E2" s="1322"/>
      <c r="F2" s="1323"/>
      <c r="G2" s="1321" t="s">
        <v>86</v>
      </c>
      <c r="H2" s="1322"/>
      <c r="I2" s="1322"/>
      <c r="J2" s="1323"/>
      <c r="K2" s="1321" t="s">
        <v>87</v>
      </c>
      <c r="L2" s="1322"/>
      <c r="M2" s="1322"/>
      <c r="N2" s="1323"/>
    </row>
    <row r="3" spans="1:14" s="222" customFormat="1" ht="36" customHeight="1">
      <c r="A3" s="1381"/>
      <c r="B3" s="1381"/>
      <c r="C3" s="1321" t="s">
        <v>699</v>
      </c>
      <c r="D3" s="1323"/>
      <c r="E3" s="1382" t="s">
        <v>700</v>
      </c>
      <c r="F3" s="1385"/>
      <c r="G3" s="1321" t="s">
        <v>699</v>
      </c>
      <c r="H3" s="1323"/>
      <c r="I3" s="1382" t="s">
        <v>700</v>
      </c>
      <c r="J3" s="1385"/>
      <c r="K3" s="1321" t="s">
        <v>701</v>
      </c>
      <c r="L3" s="1323"/>
      <c r="M3" s="1321" t="s">
        <v>702</v>
      </c>
      <c r="N3" s="1323"/>
    </row>
    <row r="4" spans="1:14" s="222" customFormat="1" ht="30">
      <c r="A4" s="1305"/>
      <c r="B4" s="1305"/>
      <c r="C4" s="689" t="s">
        <v>623</v>
      </c>
      <c r="D4" s="839" t="s">
        <v>703</v>
      </c>
      <c r="E4" s="689" t="s">
        <v>623</v>
      </c>
      <c r="F4" s="839" t="s">
        <v>663</v>
      </c>
      <c r="G4" s="689" t="s">
        <v>623</v>
      </c>
      <c r="H4" s="839" t="s">
        <v>703</v>
      </c>
      <c r="I4" s="689" t="s">
        <v>623</v>
      </c>
      <c r="J4" s="839" t="s">
        <v>663</v>
      </c>
      <c r="K4" s="689" t="s">
        <v>623</v>
      </c>
      <c r="L4" s="839" t="s">
        <v>703</v>
      </c>
      <c r="M4" s="689" t="s">
        <v>623</v>
      </c>
      <c r="N4" s="839" t="s">
        <v>663</v>
      </c>
    </row>
    <row r="5" spans="1:14" s="228" customFormat="1" ht="27" customHeight="1">
      <c r="A5" s="846" t="s">
        <v>78</v>
      </c>
      <c r="B5" s="881">
        <v>245</v>
      </c>
      <c r="C5" s="849">
        <v>1261615</v>
      </c>
      <c r="D5" s="850">
        <v>23552.133400000002</v>
      </c>
      <c r="E5" s="882">
        <v>7500</v>
      </c>
      <c r="F5" s="850">
        <v>0</v>
      </c>
      <c r="G5" s="849">
        <v>1370182</v>
      </c>
      <c r="H5" s="850">
        <v>26295.760000000002</v>
      </c>
      <c r="I5" s="850">
        <v>54294</v>
      </c>
      <c r="J5" s="850">
        <v>1075.7858000000001</v>
      </c>
      <c r="K5" s="850">
        <v>0</v>
      </c>
      <c r="L5" s="850">
        <v>0</v>
      </c>
      <c r="M5" s="850">
        <v>0</v>
      </c>
      <c r="N5" s="850">
        <v>0</v>
      </c>
    </row>
    <row r="6" spans="1:14" s="228" customFormat="1" ht="27" customHeight="1">
      <c r="A6" s="851" t="s">
        <v>79</v>
      </c>
      <c r="B6" s="883">
        <v>121</v>
      </c>
      <c r="C6" s="850">
        <v>50700</v>
      </c>
      <c r="D6" s="856">
        <v>1011.338</v>
      </c>
      <c r="E6" s="884">
        <v>12050</v>
      </c>
      <c r="F6" s="856">
        <v>241.66171800000001</v>
      </c>
      <c r="G6" s="854">
        <v>792744</v>
      </c>
      <c r="H6" s="885">
        <v>16025.89</v>
      </c>
      <c r="I6" s="856">
        <v>52454</v>
      </c>
      <c r="J6" s="856">
        <v>1042.9863</v>
      </c>
      <c r="K6" s="856" t="s">
        <v>328</v>
      </c>
      <c r="L6" s="856" t="s">
        <v>328</v>
      </c>
      <c r="M6" s="856" t="s">
        <v>328</v>
      </c>
      <c r="N6" s="856" t="s">
        <v>328</v>
      </c>
    </row>
    <row r="7" spans="1:14" s="222" customFormat="1" ht="27" customHeight="1">
      <c r="A7" s="857" t="s">
        <v>168</v>
      </c>
      <c r="B7" s="886">
        <v>17</v>
      </c>
      <c r="C7" s="861">
        <v>0</v>
      </c>
      <c r="D7" s="861">
        <v>0</v>
      </c>
      <c r="E7" s="887">
        <v>7500</v>
      </c>
      <c r="F7" s="861">
        <v>0</v>
      </c>
      <c r="G7" s="860">
        <v>136423</v>
      </c>
      <c r="H7" s="861">
        <v>2742.14</v>
      </c>
      <c r="I7" s="861">
        <v>52650</v>
      </c>
      <c r="J7" s="861">
        <v>1057.4241999999999</v>
      </c>
      <c r="K7" s="861" t="s">
        <v>328</v>
      </c>
      <c r="L7" s="861" t="s">
        <v>328</v>
      </c>
      <c r="M7" s="861" t="s">
        <v>328</v>
      </c>
      <c r="N7" s="861" t="s">
        <v>328</v>
      </c>
    </row>
    <row r="8" spans="1:14" s="222" customFormat="1" ht="27" customHeight="1">
      <c r="A8" s="857" t="s">
        <v>169</v>
      </c>
      <c r="B8" s="886">
        <v>21</v>
      </c>
      <c r="C8" s="861">
        <v>0</v>
      </c>
      <c r="D8" s="861">
        <v>0</v>
      </c>
      <c r="E8" s="887">
        <v>7500</v>
      </c>
      <c r="F8" s="861">
        <v>0</v>
      </c>
      <c r="G8" s="860">
        <v>126952</v>
      </c>
      <c r="H8" s="861">
        <v>2589.5700000000002</v>
      </c>
      <c r="I8" s="861">
        <v>62288</v>
      </c>
      <c r="J8" s="861">
        <v>1264.5993000000001</v>
      </c>
      <c r="K8" s="861" t="s">
        <v>328</v>
      </c>
      <c r="L8" s="861" t="s">
        <v>328</v>
      </c>
      <c r="M8" s="861" t="s">
        <v>328</v>
      </c>
      <c r="N8" s="861" t="s">
        <v>328</v>
      </c>
    </row>
    <row r="9" spans="1:14" s="222" customFormat="1" ht="27" customHeight="1">
      <c r="A9" s="857" t="s">
        <v>273</v>
      </c>
      <c r="B9" s="886">
        <v>21</v>
      </c>
      <c r="C9" s="861">
        <v>0</v>
      </c>
      <c r="D9" s="861">
        <v>0</v>
      </c>
      <c r="E9" s="887">
        <v>7500</v>
      </c>
      <c r="F9" s="861">
        <v>0</v>
      </c>
      <c r="G9" s="861">
        <v>97109</v>
      </c>
      <c r="H9" s="861">
        <v>1973.25</v>
      </c>
      <c r="I9" s="861">
        <v>53160</v>
      </c>
      <c r="J9" s="861">
        <v>1067.8354999999999</v>
      </c>
      <c r="K9" s="861" t="s">
        <v>328</v>
      </c>
      <c r="L9" s="861" t="s">
        <v>328</v>
      </c>
      <c r="M9" s="861" t="s">
        <v>328</v>
      </c>
      <c r="N9" s="861" t="s">
        <v>328</v>
      </c>
    </row>
    <row r="10" spans="1:14" s="222" customFormat="1" ht="27" customHeight="1">
      <c r="A10" s="857" t="s">
        <v>274</v>
      </c>
      <c r="B10" s="886">
        <v>21</v>
      </c>
      <c r="C10" s="861">
        <v>0</v>
      </c>
      <c r="D10" s="861">
        <v>0</v>
      </c>
      <c r="E10" s="887">
        <v>7500</v>
      </c>
      <c r="F10" s="861">
        <v>0</v>
      </c>
      <c r="G10" s="861">
        <v>128828</v>
      </c>
      <c r="H10" s="861">
        <v>2607.9899999999998</v>
      </c>
      <c r="I10" s="861">
        <v>85322</v>
      </c>
      <c r="J10" s="861">
        <v>1704.3271999999999</v>
      </c>
      <c r="K10" s="861" t="s">
        <v>328</v>
      </c>
      <c r="L10" s="861" t="s">
        <v>328</v>
      </c>
      <c r="M10" s="861" t="s">
        <v>328</v>
      </c>
      <c r="N10" s="861" t="s">
        <v>328</v>
      </c>
    </row>
    <row r="11" spans="1:14" s="222" customFormat="1">
      <c r="A11" s="857" t="s">
        <v>1286</v>
      </c>
      <c r="B11" s="886">
        <v>21</v>
      </c>
      <c r="C11" s="861">
        <v>15170</v>
      </c>
      <c r="D11" s="861">
        <v>299.61840000000001</v>
      </c>
      <c r="E11" s="887">
        <v>10660</v>
      </c>
      <c r="F11" s="861">
        <v>215.96625280000001</v>
      </c>
      <c r="G11" s="861">
        <v>147708</v>
      </c>
      <c r="H11" s="861">
        <v>2973.92</v>
      </c>
      <c r="I11" s="861">
        <v>80937</v>
      </c>
      <c r="J11" s="861">
        <v>1618.6877999999999</v>
      </c>
      <c r="K11" s="861" t="s">
        <v>328</v>
      </c>
      <c r="L11" s="861" t="s">
        <v>328</v>
      </c>
      <c r="M11" s="861" t="s">
        <v>328</v>
      </c>
      <c r="N11" s="861" t="s">
        <v>328</v>
      </c>
    </row>
    <row r="12" spans="1:14" s="222" customFormat="1">
      <c r="A12" s="857" t="s">
        <v>1309</v>
      </c>
      <c r="B12" s="886">
        <v>20</v>
      </c>
      <c r="C12" s="861">
        <v>35530</v>
      </c>
      <c r="D12" s="861">
        <v>711.71960000000001</v>
      </c>
      <c r="E12" s="887">
        <v>12050</v>
      </c>
      <c r="F12" s="861">
        <v>241.66171800000001</v>
      </c>
      <c r="G12" s="861">
        <v>155724</v>
      </c>
      <c r="H12" s="861">
        <v>3139.02</v>
      </c>
      <c r="I12" s="861">
        <v>52454</v>
      </c>
      <c r="J12" s="861">
        <v>1042.9863</v>
      </c>
      <c r="K12" s="861" t="s">
        <v>328</v>
      </c>
      <c r="L12" s="861" t="s">
        <v>328</v>
      </c>
      <c r="M12" s="861" t="s">
        <v>328</v>
      </c>
      <c r="N12" s="861" t="s">
        <v>328</v>
      </c>
    </row>
    <row r="13" spans="1:14" s="222" customFormat="1">
      <c r="A13" s="361"/>
      <c r="B13" s="381"/>
      <c r="C13" s="365"/>
      <c r="D13" s="365"/>
      <c r="E13" s="382"/>
      <c r="F13" s="365"/>
      <c r="G13" s="365"/>
      <c r="H13" s="365"/>
      <c r="I13" s="365"/>
      <c r="J13" s="365"/>
      <c r="K13" s="365"/>
      <c r="L13" s="365"/>
      <c r="M13" s="365"/>
      <c r="N13" s="365"/>
    </row>
    <row r="14" spans="1:14" s="222" customFormat="1" ht="27.6" customHeight="1">
      <c r="A14" s="1308" t="s">
        <v>1306</v>
      </c>
      <c r="B14" s="1308"/>
      <c r="C14" s="1308"/>
      <c r="D14" s="1308"/>
      <c r="E14" s="1308"/>
      <c r="F14" s="1308"/>
      <c r="G14" s="1308"/>
      <c r="H14" s="1308"/>
      <c r="I14" s="1308"/>
      <c r="J14" s="1308"/>
      <c r="K14" s="1308"/>
      <c r="L14" s="1308"/>
      <c r="M14" s="1308"/>
      <c r="N14" s="1308"/>
    </row>
    <row r="15" spans="1:14" s="222" customFormat="1">
      <c r="A15" s="1308" t="s">
        <v>704</v>
      </c>
      <c r="B15" s="1308"/>
      <c r="C15" s="1308"/>
      <c r="D15" s="1308"/>
      <c r="E15" s="1308"/>
      <c r="F15" s="1308"/>
      <c r="G15" s="1308"/>
      <c r="H15" s="1308"/>
      <c r="I15" s="1308"/>
      <c r="J15" s="1308"/>
      <c r="K15" s="1308"/>
      <c r="L15" s="1308"/>
      <c r="M15" s="1308"/>
      <c r="N15" s="1308"/>
    </row>
    <row r="16" spans="1:14" s="222" customFormat="1"/>
    <row r="17" spans="2:14">
      <c r="B17" s="248"/>
      <c r="C17" s="248"/>
      <c r="D17" s="248"/>
      <c r="E17" s="248"/>
      <c r="F17" s="248"/>
      <c r="G17" s="248"/>
      <c r="H17" s="248"/>
      <c r="I17" s="248"/>
      <c r="J17" s="248"/>
      <c r="K17" s="248"/>
      <c r="L17" s="248"/>
      <c r="M17" s="248"/>
      <c r="N17" s="248"/>
    </row>
    <row r="18" spans="2:14">
      <c r="B18" s="248"/>
      <c r="C18" s="248"/>
      <c r="D18" s="248"/>
      <c r="E18" s="248"/>
      <c r="F18" s="248"/>
      <c r="G18" s="248"/>
      <c r="H18" s="248"/>
      <c r="I18" s="248"/>
      <c r="J18" s="248"/>
      <c r="K18" s="248"/>
      <c r="L18" s="248"/>
      <c r="M18" s="248"/>
    </row>
  </sheetData>
  <mergeCells count="14">
    <mergeCell ref="A15:N15"/>
    <mergeCell ref="A14:N14"/>
    <mergeCell ref="K3:L3"/>
    <mergeCell ref="M3:N3"/>
    <mergeCell ref="A1:N1"/>
    <mergeCell ref="A2:A4"/>
    <mergeCell ref="B2:B4"/>
    <mergeCell ref="C2:F2"/>
    <mergeCell ref="G2:J2"/>
    <mergeCell ref="K2:N2"/>
    <mergeCell ref="C3:D3"/>
    <mergeCell ref="E3:F3"/>
    <mergeCell ref="G3:H3"/>
    <mergeCell ref="I3:J3"/>
  </mergeCells>
  <printOptions horizontalCentered="1"/>
  <pageMargins left="0.78431372549019618" right="0.78431372549019618" top="0.98039215686274517" bottom="0.98039215686274517" header="0.50980392156862753" footer="0.50980392156862753"/>
  <pageSetup paperSize="9" scale="24" orientation="landscape" useFirstPageNumber="1"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7"/>
  <sheetViews>
    <sheetView zoomScaleNormal="100" workbookViewId="0">
      <selection activeCell="B4" sqref="B4"/>
    </sheetView>
  </sheetViews>
  <sheetFormatPr defaultColWidth="9.140625" defaultRowHeight="15"/>
  <cols>
    <col min="1" max="1" width="14.5703125" style="221" bestFit="1" customWidth="1"/>
    <col min="2" max="2" width="16.5703125" style="221" bestFit="1" customWidth="1"/>
    <col min="3" max="6" width="12.140625" style="221" bestFit="1" customWidth="1"/>
    <col min="7" max="7" width="14.5703125" style="221" customWidth="1"/>
    <col min="8" max="8" width="22.140625" style="221" bestFit="1" customWidth="1"/>
    <col min="9" max="9" width="4.5703125" style="221" bestFit="1" customWidth="1"/>
    <col min="10" max="16384" width="9.140625" style="221"/>
  </cols>
  <sheetData>
    <row r="1" spans="1:9" ht="18" customHeight="1">
      <c r="A1" s="1332" t="s">
        <v>705</v>
      </c>
      <c r="B1" s="1332"/>
      <c r="C1" s="1332"/>
      <c r="D1" s="1332"/>
      <c r="E1" s="1332"/>
      <c r="F1" s="1332"/>
      <c r="G1" s="1332"/>
      <c r="H1" s="880"/>
    </row>
    <row r="2" spans="1:9" s="222" customFormat="1" ht="18" customHeight="1">
      <c r="A2" s="1282" t="s">
        <v>206</v>
      </c>
      <c r="B2" s="1321" t="s">
        <v>85</v>
      </c>
      <c r="C2" s="1323"/>
      <c r="D2" s="1321" t="s">
        <v>86</v>
      </c>
      <c r="E2" s="1323"/>
      <c r="F2" s="1321" t="s">
        <v>87</v>
      </c>
      <c r="G2" s="1323"/>
    </row>
    <row r="3" spans="1:9" s="222" customFormat="1" ht="43.5" customHeight="1">
      <c r="A3" s="1324"/>
      <c r="B3" s="839" t="s">
        <v>637</v>
      </c>
      <c r="C3" s="689" t="s">
        <v>706</v>
      </c>
      <c r="D3" s="839" t="s">
        <v>637</v>
      </c>
      <c r="E3" s="689" t="s">
        <v>706</v>
      </c>
      <c r="F3" s="689" t="s">
        <v>707</v>
      </c>
      <c r="G3" s="689" t="s">
        <v>706</v>
      </c>
    </row>
    <row r="4" spans="1:9" s="228" customFormat="1" ht="18" customHeight="1">
      <c r="A4" s="690" t="s">
        <v>78</v>
      </c>
      <c r="B4" s="868">
        <v>264</v>
      </c>
      <c r="C4" s="868">
        <v>4.8221150000000002</v>
      </c>
      <c r="D4" s="868">
        <v>804.94738050000001</v>
      </c>
      <c r="E4" s="868">
        <v>11.594347340000001</v>
      </c>
      <c r="F4" s="888">
        <v>0</v>
      </c>
      <c r="G4" s="888">
        <v>0</v>
      </c>
    </row>
    <row r="5" spans="1:9" s="228" customFormat="1" ht="18" customHeight="1">
      <c r="A5" s="695" t="s">
        <v>79</v>
      </c>
      <c r="B5" s="869">
        <v>108.09613099999999</v>
      </c>
      <c r="C5" s="869">
        <v>1.595783</v>
      </c>
      <c r="D5" s="869">
        <v>236.477228</v>
      </c>
      <c r="E5" s="869">
        <v>2.2792850800000002</v>
      </c>
      <c r="F5" s="889">
        <v>0</v>
      </c>
      <c r="G5" s="889">
        <v>0</v>
      </c>
      <c r="H5" s="383"/>
      <c r="I5" s="383"/>
    </row>
    <row r="6" spans="1:9" s="222" customFormat="1" ht="18" customHeight="1">
      <c r="A6" s="699" t="s">
        <v>168</v>
      </c>
      <c r="B6" s="871">
        <v>10.206185</v>
      </c>
      <c r="C6" s="871">
        <v>1.1249999999999999E-3</v>
      </c>
      <c r="D6" s="871">
        <v>30.344488500000001</v>
      </c>
      <c r="E6" s="871">
        <v>0.44490424000000001</v>
      </c>
      <c r="F6" s="890">
        <v>0</v>
      </c>
      <c r="G6" s="890">
        <v>0</v>
      </c>
    </row>
    <row r="7" spans="1:9" s="222" customFormat="1" ht="18" customHeight="1">
      <c r="A7" s="699" t="s">
        <v>169</v>
      </c>
      <c r="B7" s="871">
        <v>22.069125</v>
      </c>
      <c r="C7" s="871">
        <v>0.16861400000000001</v>
      </c>
      <c r="D7" s="871">
        <v>39.700460499999998</v>
      </c>
      <c r="E7" s="871">
        <v>0.18569446000000001</v>
      </c>
      <c r="F7" s="890">
        <v>0</v>
      </c>
      <c r="G7" s="890">
        <v>0</v>
      </c>
    </row>
    <row r="8" spans="1:9" s="222" customFormat="1" ht="18" customHeight="1">
      <c r="A8" s="699" t="s">
        <v>273</v>
      </c>
      <c r="B8" s="871">
        <v>9.8327500000000008</v>
      </c>
      <c r="C8" s="871">
        <v>0.12964999999999999</v>
      </c>
      <c r="D8" s="871">
        <v>28.1534455</v>
      </c>
      <c r="E8" s="871">
        <v>8.3667119999999998E-2</v>
      </c>
      <c r="F8" s="890">
        <v>0</v>
      </c>
      <c r="G8" s="890">
        <v>0</v>
      </c>
    </row>
    <row r="9" spans="1:9" s="222" customFormat="1" ht="18" customHeight="1">
      <c r="A9" s="699" t="s">
        <v>274</v>
      </c>
      <c r="B9" s="871">
        <v>20.038215999999998</v>
      </c>
      <c r="C9" s="871">
        <v>0</v>
      </c>
      <c r="D9" s="871">
        <v>41.9913995</v>
      </c>
      <c r="E9" s="871">
        <v>8.2469680000000004E-2</v>
      </c>
      <c r="F9" s="890">
        <v>0</v>
      </c>
      <c r="G9" s="890">
        <v>0</v>
      </c>
    </row>
    <row r="10" spans="1:9" s="222" customFormat="1" ht="18" customHeight="1">
      <c r="A10" s="699" t="s">
        <v>1286</v>
      </c>
      <c r="B10" s="871">
        <v>32.595103999999999</v>
      </c>
      <c r="C10" s="871">
        <v>1.1009549999999999</v>
      </c>
      <c r="D10" s="871">
        <v>50.223401000000003</v>
      </c>
      <c r="E10" s="871">
        <v>1.12637648</v>
      </c>
      <c r="F10" s="890">
        <v>0</v>
      </c>
      <c r="G10" s="890">
        <v>0</v>
      </c>
    </row>
    <row r="11" spans="1:9" s="222" customFormat="1" ht="19.5" customHeight="1">
      <c r="A11" s="699" t="s">
        <v>1309</v>
      </c>
      <c r="B11" s="871">
        <v>13.354751</v>
      </c>
      <c r="C11" s="871">
        <v>0.19543899999999997</v>
      </c>
      <c r="D11" s="871">
        <v>46.064033000000002</v>
      </c>
      <c r="E11" s="871">
        <v>0.35617310000000002</v>
      </c>
      <c r="F11" s="890">
        <v>0</v>
      </c>
      <c r="G11" s="890">
        <v>0</v>
      </c>
    </row>
    <row r="12" spans="1:9" s="222" customFormat="1" ht="18" customHeight="1">
      <c r="A12" s="307"/>
      <c r="B12" s="322"/>
      <c r="C12" s="322"/>
      <c r="D12" s="322"/>
      <c r="E12" s="322"/>
      <c r="F12" s="384"/>
      <c r="G12" s="384"/>
    </row>
    <row r="13" spans="1:9" s="222" customFormat="1" ht="28.35" customHeight="1">
      <c r="A13" s="1275" t="s">
        <v>1306</v>
      </c>
      <c r="B13" s="1275"/>
      <c r="C13" s="1275"/>
      <c r="D13" s="1275"/>
      <c r="E13" s="1275"/>
      <c r="F13" s="1275"/>
      <c r="G13" s="1275"/>
    </row>
    <row r="14" spans="1:9" s="222" customFormat="1">
      <c r="A14" s="1275" t="s">
        <v>708</v>
      </c>
      <c r="B14" s="1275"/>
      <c r="C14" s="1275"/>
      <c r="D14" s="1275"/>
      <c r="E14" s="1275"/>
      <c r="F14" s="1275"/>
      <c r="G14" s="1275"/>
    </row>
    <row r="15" spans="1:9" s="222" customFormat="1">
      <c r="B15" s="369"/>
    </row>
    <row r="16" spans="1:9">
      <c r="B16" s="370"/>
      <c r="C16" s="370"/>
      <c r="D16" s="370"/>
      <c r="E16" s="370"/>
      <c r="F16" s="370"/>
      <c r="G16" s="370"/>
    </row>
    <row r="17" spans="2:7">
      <c r="B17" s="370"/>
      <c r="C17" s="370"/>
      <c r="D17" s="370"/>
      <c r="E17" s="370"/>
      <c r="F17" s="370"/>
      <c r="G17" s="370"/>
    </row>
  </sheetData>
  <mergeCells count="7">
    <mergeCell ref="A14:G14"/>
    <mergeCell ref="A1:G1"/>
    <mergeCell ref="A13:G13"/>
    <mergeCell ref="A2:A3"/>
    <mergeCell ref="B2:C2"/>
    <mergeCell ref="D2:E2"/>
    <mergeCell ref="F2:G2"/>
  </mergeCells>
  <printOptions horizontalCentered="1"/>
  <pageMargins left="0.78431372549019618" right="0.78431372549019618" top="0.98039215686274517" bottom="0.98039215686274517" header="0.50980392156862753" footer="0.50980392156862753"/>
  <pageSetup paperSize="9" orientation="landscape" useFirstPageNumber="1"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zoomScaleNormal="100" workbookViewId="0">
      <selection activeCell="B3" sqref="B3"/>
    </sheetView>
  </sheetViews>
  <sheetFormatPr defaultRowHeight="15"/>
  <cols>
    <col min="1" max="1" width="14.42578125" style="101" bestFit="1" customWidth="1"/>
    <col min="2" max="3" width="16.28515625" style="101" bestFit="1" customWidth="1"/>
    <col min="4" max="4" width="15.85546875" style="101" bestFit="1" customWidth="1"/>
    <col min="5" max="5" width="13.85546875" style="101" bestFit="1" customWidth="1"/>
    <col min="6" max="6" width="16.28515625" style="101" bestFit="1" customWidth="1"/>
    <col min="7" max="8" width="9.140625" style="101"/>
    <col min="9" max="9" width="9.85546875" style="101" customWidth="1"/>
    <col min="10" max="16384" width="9.140625" style="101"/>
  </cols>
  <sheetData>
    <row r="1" spans="1:8" s="999" customFormat="1">
      <c r="A1" s="1413" t="s">
        <v>55</v>
      </c>
      <c r="B1" s="1413"/>
      <c r="C1" s="1413"/>
      <c r="D1" s="1413"/>
      <c r="E1" s="1413"/>
      <c r="F1" s="1413"/>
    </row>
    <row r="2" spans="1:8" ht="45">
      <c r="A2" s="1000" t="s">
        <v>159</v>
      </c>
      <c r="B2" s="1000" t="s">
        <v>1073</v>
      </c>
      <c r="C2" s="1000" t="s">
        <v>1074</v>
      </c>
      <c r="D2" s="1000" t="s">
        <v>1075</v>
      </c>
      <c r="E2" s="1000" t="s">
        <v>1076</v>
      </c>
      <c r="F2" s="1000" t="s">
        <v>1077</v>
      </c>
    </row>
    <row r="3" spans="1:8">
      <c r="A3" s="1001" t="s">
        <v>78</v>
      </c>
      <c r="B3" s="1002">
        <v>2342193.71</v>
      </c>
      <c r="C3" s="1002">
        <v>2383130.69</v>
      </c>
      <c r="D3" s="1002">
        <v>-40936.980000000003</v>
      </c>
      <c r="E3" s="1002">
        <v>-5510.1799999999985</v>
      </c>
      <c r="F3" s="1002">
        <v>259764.34000000005</v>
      </c>
      <c r="G3" s="100"/>
      <c r="H3" s="1003"/>
    </row>
    <row r="4" spans="1:8">
      <c r="A4" s="1001" t="s">
        <v>79</v>
      </c>
      <c r="B4" s="1002">
        <f>SUM(B5:B10)</f>
        <v>1529264.6800000002</v>
      </c>
      <c r="C4" s="1002">
        <f t="shared" ref="C4:E4" si="0">SUM(C5:C10)</f>
        <v>1358628.1300000001</v>
      </c>
      <c r="D4" s="1002">
        <f t="shared" si="0"/>
        <v>170636.55</v>
      </c>
      <c r="E4" s="1002">
        <f t="shared" si="0"/>
        <v>20777.170000000002</v>
      </c>
      <c r="F4" s="1002">
        <f>F3+E4</f>
        <v>280541.51000000007</v>
      </c>
      <c r="G4" s="100"/>
      <c r="H4" s="1003"/>
    </row>
    <row r="5" spans="1:8">
      <c r="A5" s="1004">
        <v>45017</v>
      </c>
      <c r="B5" s="1005">
        <v>156391.94</v>
      </c>
      <c r="C5" s="1005">
        <v>142847.15</v>
      </c>
      <c r="D5" s="1005">
        <v>13544.79</v>
      </c>
      <c r="E5" s="1005">
        <v>1654.56</v>
      </c>
      <c r="F5" s="1005">
        <v>261418.9</v>
      </c>
      <c r="G5" s="100"/>
      <c r="H5" s="1003"/>
    </row>
    <row r="6" spans="1:8">
      <c r="A6" s="1004">
        <v>45047</v>
      </c>
      <c r="B6" s="1005">
        <v>222890.68</v>
      </c>
      <c r="C6" s="1005">
        <v>174561.13</v>
      </c>
      <c r="D6" s="1005">
        <v>48329.55</v>
      </c>
      <c r="E6" s="1005">
        <v>5878.03</v>
      </c>
      <c r="F6" s="1005">
        <f>F5+E6</f>
        <v>267296.93</v>
      </c>
      <c r="G6" s="100"/>
      <c r="H6" s="1003"/>
    </row>
    <row r="7" spans="1:8">
      <c r="A7" s="1004">
        <v>45078</v>
      </c>
      <c r="B7" s="1005">
        <v>333177.03000000003</v>
      </c>
      <c r="C7" s="1005">
        <v>276919.33</v>
      </c>
      <c r="D7" s="1005">
        <v>56257.7</v>
      </c>
      <c r="E7" s="1005">
        <v>6846.63</v>
      </c>
      <c r="F7" s="1005">
        <f>F6+E7</f>
        <v>274143.56</v>
      </c>
      <c r="G7" s="100"/>
      <c r="H7" s="1003"/>
    </row>
    <row r="8" spans="1:8">
      <c r="A8" s="1004">
        <v>45108</v>
      </c>
      <c r="B8" s="1005">
        <v>268564.62</v>
      </c>
      <c r="C8" s="1005">
        <v>220587.54</v>
      </c>
      <c r="D8" s="1005">
        <v>47977.08</v>
      </c>
      <c r="E8" s="1005">
        <v>5843.66</v>
      </c>
      <c r="F8" s="1005">
        <f>F7+E8</f>
        <v>279987.21999999997</v>
      </c>
      <c r="G8" s="100"/>
      <c r="H8" s="1003"/>
    </row>
    <row r="9" spans="1:8">
      <c r="A9" s="1004">
        <v>45139</v>
      </c>
      <c r="B9" s="1005">
        <v>264451.33</v>
      </c>
      <c r="C9" s="1005">
        <v>246113.51</v>
      </c>
      <c r="D9" s="1005">
        <v>18337.82</v>
      </c>
      <c r="E9" s="1005">
        <v>2213.9899999999998</v>
      </c>
      <c r="F9" s="1005">
        <f>F8+E9</f>
        <v>282201.20999999996</v>
      </c>
      <c r="G9" s="100"/>
      <c r="H9" s="1003"/>
    </row>
    <row r="10" spans="1:8">
      <c r="A10" s="1004">
        <v>45170</v>
      </c>
      <c r="B10" s="1005">
        <v>283789.08</v>
      </c>
      <c r="C10" s="1005">
        <v>297599.46999999997</v>
      </c>
      <c r="D10" s="1005">
        <v>-13810.39</v>
      </c>
      <c r="E10" s="1005">
        <v>-1659.7</v>
      </c>
      <c r="F10" s="1005">
        <f>F9+E10</f>
        <v>280541.50999999995</v>
      </c>
      <c r="G10" s="100"/>
      <c r="H10" s="1003"/>
    </row>
    <row r="11" spans="1:8">
      <c r="A11" s="1414" t="s">
        <v>1306</v>
      </c>
      <c r="B11" s="1414"/>
      <c r="C11" s="1414"/>
      <c r="D11" s="1414"/>
      <c r="E11" s="1414"/>
      <c r="F11" s="1414"/>
    </row>
    <row r="12" spans="1:8">
      <c r="A12" s="1415" t="s">
        <v>1078</v>
      </c>
      <c r="B12" s="1415"/>
      <c r="C12" s="1415"/>
      <c r="D12" s="1415"/>
      <c r="E12" s="1415"/>
      <c r="F12" s="1415"/>
    </row>
    <row r="13" spans="1:8">
      <c r="E13" s="100"/>
    </row>
    <row r="14" spans="1:8">
      <c r="B14" s="99"/>
      <c r="C14" s="99"/>
      <c r="D14" s="99"/>
      <c r="E14" s="99"/>
      <c r="F14" s="99"/>
    </row>
    <row r="17" spans="2:5">
      <c r="B17" s="99"/>
      <c r="C17" s="99"/>
      <c r="D17" s="99"/>
      <c r="E17" s="99"/>
    </row>
  </sheetData>
  <mergeCells count="3">
    <mergeCell ref="A1:F1"/>
    <mergeCell ref="A11:F11"/>
    <mergeCell ref="A12:F12"/>
  </mergeCells>
  <printOptions horizontalCentered="1"/>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workbookViewId="0">
      <selection activeCell="B9" sqref="B9"/>
    </sheetView>
  </sheetViews>
  <sheetFormatPr defaultRowHeight="15"/>
  <cols>
    <col min="1" max="1" width="14.42578125" style="494" bestFit="1" customWidth="1"/>
    <col min="2" max="6" width="23.85546875" style="494" customWidth="1"/>
    <col min="7" max="16384" width="9.140625" style="494"/>
  </cols>
  <sheetData>
    <row r="1" spans="1:11" s="496" customFormat="1" ht="15" customHeight="1">
      <c r="A1" s="1413" t="s">
        <v>1079</v>
      </c>
      <c r="B1" s="1413"/>
      <c r="C1" s="1413"/>
      <c r="D1" s="1413"/>
      <c r="E1" s="1413"/>
      <c r="F1" s="1413"/>
      <c r="G1" s="495"/>
      <c r="H1" s="495"/>
      <c r="I1" s="495"/>
      <c r="J1" s="495"/>
      <c r="K1" s="495"/>
    </row>
    <row r="2" spans="1:11" ht="90">
      <c r="A2" s="1006" t="s">
        <v>159</v>
      </c>
      <c r="B2" s="1006" t="s">
        <v>1080</v>
      </c>
      <c r="C2" s="1006" t="s">
        <v>1081</v>
      </c>
      <c r="D2" s="1006" t="s">
        <v>1082</v>
      </c>
      <c r="E2" s="1006" t="s">
        <v>1083</v>
      </c>
      <c r="F2" s="1000" t="s">
        <v>1084</v>
      </c>
    </row>
    <row r="3" spans="1:11">
      <c r="A3" s="1007" t="s">
        <v>78</v>
      </c>
      <c r="B3" s="1008">
        <v>88600.120784090221</v>
      </c>
      <c r="C3" s="1008">
        <v>88600.120784090221</v>
      </c>
      <c r="D3" s="1008">
        <v>4870792</v>
      </c>
      <c r="E3" s="1009">
        <v>1.82</v>
      </c>
      <c r="F3" s="1009">
        <v>1.82</v>
      </c>
    </row>
    <row r="4" spans="1:11">
      <c r="A4" s="1007" t="s">
        <v>79</v>
      </c>
      <c r="B4" s="1587">
        <v>128249</v>
      </c>
      <c r="C4" s="1587">
        <v>128249</v>
      </c>
      <c r="D4" s="1587">
        <v>5763446</v>
      </c>
      <c r="E4" s="1588">
        <f>(B4/D4)*100</f>
        <v>2.2252138737831499</v>
      </c>
      <c r="F4" s="1588">
        <f>(C4/D4)*100</f>
        <v>2.2252138737831499</v>
      </c>
    </row>
    <row r="5" spans="1:11">
      <c r="A5" s="1004">
        <v>45017</v>
      </c>
      <c r="B5" s="1010">
        <v>95911.056225809152</v>
      </c>
      <c r="C5" s="1010">
        <v>95911.056225809152</v>
      </c>
      <c r="D5" s="1010">
        <v>5084725.2082388252</v>
      </c>
      <c r="E5" s="1011">
        <v>1.8862583974135601</v>
      </c>
      <c r="F5" s="1011">
        <v>1.8862583974135601</v>
      </c>
    </row>
    <row r="6" spans="1:11">
      <c r="A6" s="1004">
        <v>45047</v>
      </c>
      <c r="B6" s="1010">
        <v>104584.82</v>
      </c>
      <c r="C6" s="1010">
        <v>104584.82</v>
      </c>
      <c r="D6" s="1010">
        <v>5295743.5977545604</v>
      </c>
      <c r="E6" s="1011">
        <v>1.9748845099740999</v>
      </c>
      <c r="F6" s="1011">
        <v>1.9748845099740999</v>
      </c>
    </row>
    <row r="7" spans="1:11">
      <c r="A7" s="1004">
        <v>45078</v>
      </c>
      <c r="B7" s="1010">
        <v>113290.99670231827</v>
      </c>
      <c r="C7" s="1010">
        <v>113286.42468431826</v>
      </c>
      <c r="D7" s="1010">
        <v>5563382</v>
      </c>
      <c r="E7" s="1011">
        <f>(B7/D7)*100</f>
        <v>2.0363691851884029</v>
      </c>
      <c r="F7" s="1011">
        <f>(C7/D7)*100</f>
        <v>2.0362870046370762</v>
      </c>
    </row>
    <row r="8" spans="1:11">
      <c r="A8" s="1004">
        <v>45108</v>
      </c>
      <c r="B8" s="1010">
        <v>122805</v>
      </c>
      <c r="C8" s="1010">
        <v>122730</v>
      </c>
      <c r="D8" s="1010">
        <v>5753354</v>
      </c>
      <c r="E8" s="1011">
        <f>(B8/D8)*100</f>
        <v>2.1344940707628974</v>
      </c>
      <c r="F8" s="1011">
        <f>(C8/D8)*100</f>
        <v>2.1331904833250306</v>
      </c>
    </row>
    <row r="9" spans="1:11" ht="15" customHeight="1">
      <c r="A9" s="1004">
        <v>45139</v>
      </c>
      <c r="B9" s="1010">
        <v>128249</v>
      </c>
      <c r="C9" s="1010">
        <v>128249</v>
      </c>
      <c r="D9" s="1010">
        <v>5763446</v>
      </c>
      <c r="E9" s="1011">
        <f>(B9/D9)*100</f>
        <v>2.2252138737831499</v>
      </c>
      <c r="F9" s="1011">
        <f>(C9/D9)*100</f>
        <v>2.2252138737831499</v>
      </c>
    </row>
    <row r="10" spans="1:11" ht="15" customHeight="1">
      <c r="A10" s="1416" t="s">
        <v>1382</v>
      </c>
      <c r="B10" s="1416"/>
      <c r="C10" s="1416"/>
      <c r="D10" s="1416"/>
      <c r="E10" s="1416"/>
      <c r="F10" s="1416"/>
    </row>
    <row r="11" spans="1:11" ht="15" customHeight="1">
      <c r="A11" s="1417" t="s">
        <v>1285</v>
      </c>
      <c r="B11" s="1417"/>
      <c r="C11" s="1417"/>
      <c r="D11" s="1417"/>
      <c r="E11" s="1417"/>
      <c r="F11" s="1417"/>
    </row>
    <row r="12" spans="1:11">
      <c r="A12" s="1415" t="s">
        <v>1085</v>
      </c>
      <c r="B12" s="1415"/>
      <c r="C12" s="1415"/>
      <c r="D12" s="1415"/>
      <c r="E12" s="1415"/>
      <c r="F12" s="1415"/>
    </row>
    <row r="13" spans="1:11">
      <c r="A13"/>
    </row>
  </sheetData>
  <mergeCells count="4">
    <mergeCell ref="A1:F1"/>
    <mergeCell ref="A10:F10"/>
    <mergeCell ref="A11:F11"/>
    <mergeCell ref="A12:F12"/>
  </mergeCells>
  <printOptions horizontalCentered="1"/>
  <pageMargins left="0.7" right="0.7" top="0.75" bottom="0.75" header="0.3" footer="0.3"/>
  <pageSetup paperSize="9"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7"/>
  <sheetViews>
    <sheetView zoomScaleNormal="100" workbookViewId="0">
      <selection sqref="A1:XFD1048576"/>
    </sheetView>
  </sheetViews>
  <sheetFormatPr defaultColWidth="9.140625" defaultRowHeight="15"/>
  <cols>
    <col min="1" max="1" width="11.140625" style="1026" bestFit="1" customWidth="1"/>
    <col min="2" max="2" width="12.85546875" style="1026" customWidth="1"/>
    <col min="3" max="3" width="16.42578125" style="1026" bestFit="1" customWidth="1"/>
    <col min="4" max="4" width="8.42578125" style="1026" bestFit="1" customWidth="1"/>
    <col min="5" max="5" width="15.140625" style="1026" bestFit="1" customWidth="1"/>
    <col min="6" max="6" width="11.7109375" style="1026" bestFit="1" customWidth="1"/>
    <col min="7" max="7" width="16.42578125" style="1026" bestFit="1" customWidth="1"/>
    <col min="8" max="8" width="9.7109375" style="1026" bestFit="1" customWidth="1"/>
    <col min="9" max="9" width="13" style="1026" bestFit="1" customWidth="1"/>
    <col min="10" max="10" width="8.42578125" style="1026" bestFit="1" customWidth="1"/>
    <col min="11" max="11" width="9.85546875" style="1026" customWidth="1"/>
    <col min="12" max="14" width="11.7109375" style="1026" bestFit="1" customWidth="1"/>
    <col min="15" max="15" width="16.42578125" style="1026" bestFit="1" customWidth="1"/>
    <col min="16" max="16" width="11.7109375" style="1026" bestFit="1" customWidth="1"/>
    <col min="17" max="17" width="15.140625" style="1026" bestFit="1" customWidth="1"/>
    <col min="18" max="18" width="8.42578125" style="1026" bestFit="1" customWidth="1"/>
    <col min="19" max="19" width="15.140625" style="1026" bestFit="1" customWidth="1"/>
    <col min="20" max="20" width="9.7109375" style="1026" bestFit="1" customWidth="1"/>
    <col min="21" max="21" width="16.42578125" style="1026" bestFit="1" customWidth="1"/>
    <col min="22" max="22" width="9.7109375" style="1026" bestFit="1" customWidth="1"/>
    <col min="23" max="23" width="16.28515625" style="1026" bestFit="1" customWidth="1"/>
    <col min="24" max="24" width="8.42578125" style="1026" bestFit="1" customWidth="1"/>
    <col min="25" max="25" width="13" style="1026" bestFit="1" customWidth="1"/>
    <col min="26" max="26" width="12.85546875" style="1026" customWidth="1"/>
    <col min="27" max="27" width="16.42578125" style="1026" bestFit="1" customWidth="1"/>
    <col min="28" max="28" width="13" style="1026" bestFit="1" customWidth="1"/>
    <col min="29" max="29" width="18.5703125" style="1026" bestFit="1" customWidth="1"/>
    <col min="30" max="30" width="4.5703125" style="1026" bestFit="1" customWidth="1"/>
    <col min="31" max="31" width="10" style="1026" bestFit="1" customWidth="1"/>
    <col min="32" max="16384" width="9.140625" style="1026"/>
  </cols>
  <sheetData>
    <row r="1" spans="1:31" s="1012" customFormat="1">
      <c r="A1" s="1419" t="s">
        <v>57</v>
      </c>
      <c r="B1" s="1420"/>
      <c r="C1" s="1420"/>
      <c r="D1" s="1420"/>
      <c r="E1" s="1420"/>
      <c r="F1" s="1420"/>
      <c r="G1" s="1420"/>
      <c r="H1" s="1420"/>
      <c r="I1" s="1420"/>
      <c r="J1" s="1420"/>
      <c r="K1" s="1420"/>
      <c r="L1" s="1420"/>
      <c r="M1" s="1420"/>
      <c r="N1" s="1420"/>
      <c r="O1" s="1420"/>
      <c r="P1" s="1420"/>
      <c r="Q1" s="1420"/>
      <c r="R1" s="1420"/>
      <c r="S1" s="1420"/>
      <c r="T1" s="1420"/>
      <c r="U1" s="1420"/>
      <c r="V1" s="1420"/>
      <c r="W1" s="1420"/>
      <c r="X1" s="1420"/>
      <c r="Y1" s="1420"/>
      <c r="Z1" s="1420"/>
    </row>
    <row r="2" spans="1:31" s="1013" customFormat="1" ht="60" customHeight="1">
      <c r="A2" s="1421" t="s">
        <v>1101</v>
      </c>
      <c r="B2" s="1423" t="s">
        <v>1100</v>
      </c>
      <c r="C2" s="1424"/>
      <c r="D2" s="1425" t="s">
        <v>1099</v>
      </c>
      <c r="E2" s="1425"/>
      <c r="F2" s="1425" t="s">
        <v>1098</v>
      </c>
      <c r="G2" s="1425"/>
      <c r="H2" s="1425" t="s">
        <v>1097</v>
      </c>
      <c r="I2" s="1425"/>
      <c r="J2" s="1423" t="s">
        <v>1096</v>
      </c>
      <c r="K2" s="1424"/>
      <c r="L2" s="1423" t="s">
        <v>1095</v>
      </c>
      <c r="M2" s="1424"/>
      <c r="N2" s="1425" t="s">
        <v>113</v>
      </c>
      <c r="O2" s="1425"/>
      <c r="P2" s="1423" t="s">
        <v>1094</v>
      </c>
      <c r="Q2" s="1424"/>
      <c r="R2" s="1423" t="s">
        <v>401</v>
      </c>
      <c r="S2" s="1424"/>
      <c r="T2" s="1425" t="s">
        <v>1093</v>
      </c>
      <c r="U2" s="1425"/>
      <c r="V2" s="1428" t="s">
        <v>1092</v>
      </c>
      <c r="W2" s="1429"/>
      <c r="X2" s="1430" t="s">
        <v>1091</v>
      </c>
      <c r="Y2" s="1429"/>
      <c r="Z2" s="1426" t="s">
        <v>396</v>
      </c>
      <c r="AA2" s="1427"/>
      <c r="AB2" s="1426" t="s">
        <v>138</v>
      </c>
      <c r="AC2" s="1427"/>
    </row>
    <row r="3" spans="1:31" s="1013" customFormat="1" ht="30">
      <c r="A3" s="1422"/>
      <c r="B3" s="1014" t="s">
        <v>1090</v>
      </c>
      <c r="C3" s="1014" t="s">
        <v>1089</v>
      </c>
      <c r="D3" s="1014" t="s">
        <v>1090</v>
      </c>
      <c r="E3" s="1014" t="s">
        <v>1089</v>
      </c>
      <c r="F3" s="1014" t="s">
        <v>1090</v>
      </c>
      <c r="G3" s="1014" t="s">
        <v>1089</v>
      </c>
      <c r="H3" s="1014" t="s">
        <v>1090</v>
      </c>
      <c r="I3" s="1014" t="s">
        <v>1089</v>
      </c>
      <c r="J3" s="1014" t="s">
        <v>1090</v>
      </c>
      <c r="K3" s="1014" t="s">
        <v>1089</v>
      </c>
      <c r="L3" s="1014" t="s">
        <v>1090</v>
      </c>
      <c r="M3" s="1014" t="s">
        <v>1089</v>
      </c>
      <c r="N3" s="1014" t="s">
        <v>1090</v>
      </c>
      <c r="O3" s="1014" t="s">
        <v>1089</v>
      </c>
      <c r="P3" s="1014" t="s">
        <v>1090</v>
      </c>
      <c r="Q3" s="1014" t="s">
        <v>1089</v>
      </c>
      <c r="R3" s="1014" t="s">
        <v>1090</v>
      </c>
      <c r="S3" s="1014" t="s">
        <v>1089</v>
      </c>
      <c r="T3" s="1014" t="s">
        <v>1090</v>
      </c>
      <c r="U3" s="1014" t="s">
        <v>1089</v>
      </c>
      <c r="V3" s="1014" t="s">
        <v>1090</v>
      </c>
      <c r="W3" s="1014" t="s">
        <v>1089</v>
      </c>
      <c r="X3" s="1014" t="s">
        <v>1090</v>
      </c>
      <c r="Y3" s="1014" t="s">
        <v>1089</v>
      </c>
      <c r="Z3" s="1014" t="s">
        <v>1090</v>
      </c>
      <c r="AA3" s="1014" t="s">
        <v>1089</v>
      </c>
      <c r="AB3" s="1014" t="s">
        <v>1090</v>
      </c>
      <c r="AC3" s="1014" t="s">
        <v>1089</v>
      </c>
    </row>
    <row r="4" spans="1:31" s="1017" customFormat="1">
      <c r="A4" s="1015" t="s">
        <v>78</v>
      </c>
      <c r="B4" s="1016">
        <v>11216</v>
      </c>
      <c r="C4" s="1016">
        <v>4870791.66</v>
      </c>
      <c r="D4" s="1016">
        <v>16</v>
      </c>
      <c r="E4" s="1016">
        <v>480941.8</v>
      </c>
      <c r="F4" s="1016">
        <v>3077</v>
      </c>
      <c r="G4" s="1016">
        <v>2085732.73</v>
      </c>
      <c r="H4" s="1016">
        <v>222</v>
      </c>
      <c r="I4" s="1016">
        <v>45785.93</v>
      </c>
      <c r="J4" s="1016">
        <v>23</v>
      </c>
      <c r="K4" s="1016">
        <v>458.13</v>
      </c>
      <c r="L4" s="1016">
        <v>1345</v>
      </c>
      <c r="M4" s="1016">
        <v>3362.97</v>
      </c>
      <c r="N4" s="1016">
        <v>1497</v>
      </c>
      <c r="O4" s="1016">
        <v>3300913.26</v>
      </c>
      <c r="P4" s="1016">
        <v>1274</v>
      </c>
      <c r="Q4" s="1016">
        <v>245150.68</v>
      </c>
      <c r="R4" s="1016">
        <v>87</v>
      </c>
      <c r="S4" s="1016">
        <v>660271.9</v>
      </c>
      <c r="T4" s="1016">
        <v>768</v>
      </c>
      <c r="U4" s="1016">
        <v>2942185.57</v>
      </c>
      <c r="V4" s="1016">
        <v>128</v>
      </c>
      <c r="W4" s="1016">
        <v>869640.84</v>
      </c>
      <c r="X4" s="1016">
        <v>23</v>
      </c>
      <c r="Y4" s="1016">
        <v>48128.1</v>
      </c>
      <c r="Z4" s="1016">
        <v>49816</v>
      </c>
      <c r="AA4" s="1016">
        <v>1669005.47</v>
      </c>
      <c r="AB4" s="1016">
        <v>69492</v>
      </c>
      <c r="AC4" s="1016">
        <v>17222369.040000003</v>
      </c>
      <c r="AE4" s="1018"/>
    </row>
    <row r="5" spans="1:31" s="1017" customFormat="1">
      <c r="A5" s="1019" t="s">
        <v>79</v>
      </c>
      <c r="B5" s="1016">
        <v>11323</v>
      </c>
      <c r="C5" s="1020">
        <v>5845759.8300000001</v>
      </c>
      <c r="D5" s="1016">
        <v>9</v>
      </c>
      <c r="E5" s="1016">
        <v>489526.54</v>
      </c>
      <c r="F5" s="1016">
        <v>3211</v>
      </c>
      <c r="G5" s="1016">
        <v>2421067.9300000002</v>
      </c>
      <c r="H5" s="1016">
        <v>224</v>
      </c>
      <c r="I5" s="1016">
        <v>42135.33</v>
      </c>
      <c r="J5" s="1016">
        <v>23</v>
      </c>
      <c r="K5" s="1016">
        <v>684.02</v>
      </c>
      <c r="L5" s="1016">
        <v>1490</v>
      </c>
      <c r="M5" s="1016">
        <v>5872.41</v>
      </c>
      <c r="N5" s="1016">
        <v>1569</v>
      </c>
      <c r="O5" s="1016">
        <v>3953719.54</v>
      </c>
      <c r="P5" s="1016">
        <v>1433</v>
      </c>
      <c r="Q5" s="1016">
        <v>274552.83</v>
      </c>
      <c r="R5" s="1016">
        <v>90</v>
      </c>
      <c r="S5" s="1016">
        <v>693290.64</v>
      </c>
      <c r="T5" s="1016">
        <v>802</v>
      </c>
      <c r="U5" s="1016">
        <v>3195913.29</v>
      </c>
      <c r="V5" s="1016">
        <v>128</v>
      </c>
      <c r="W5" s="1016">
        <v>1000933.11</v>
      </c>
      <c r="X5" s="1016">
        <v>22</v>
      </c>
      <c r="Y5" s="1016">
        <v>50100.07</v>
      </c>
      <c r="Z5" s="1016">
        <v>54524</v>
      </c>
      <c r="AA5" s="1016">
        <v>2008143.48</v>
      </c>
      <c r="AB5" s="1016">
        <v>74848</v>
      </c>
      <c r="AC5" s="1016">
        <v>19981699.02</v>
      </c>
      <c r="AE5" s="1018"/>
    </row>
    <row r="6" spans="1:31" s="1024" customFormat="1">
      <c r="A6" s="1004">
        <v>45017</v>
      </c>
      <c r="B6" s="1021">
        <v>11301</v>
      </c>
      <c r="C6" s="1021">
        <v>5084725.3</v>
      </c>
      <c r="D6" s="1022">
        <v>15</v>
      </c>
      <c r="E6" s="1022">
        <v>490272.87</v>
      </c>
      <c r="F6" s="1022">
        <v>3116</v>
      </c>
      <c r="G6" s="1022">
        <v>2167529.2599999998</v>
      </c>
      <c r="H6" s="1022">
        <v>218</v>
      </c>
      <c r="I6" s="1022">
        <v>44081.04</v>
      </c>
      <c r="J6" s="1022">
        <v>23</v>
      </c>
      <c r="K6" s="1022">
        <v>485.52</v>
      </c>
      <c r="L6" s="1022">
        <v>1369</v>
      </c>
      <c r="M6" s="1022">
        <v>3566.28</v>
      </c>
      <c r="N6" s="1022">
        <v>1500</v>
      </c>
      <c r="O6" s="1022">
        <v>3471280.29</v>
      </c>
      <c r="P6" s="1022">
        <v>1290</v>
      </c>
      <c r="Q6" s="1022">
        <v>243646.25</v>
      </c>
      <c r="R6" s="1022">
        <v>87</v>
      </c>
      <c r="S6" s="1022">
        <v>653396.11</v>
      </c>
      <c r="T6" s="1022">
        <v>768</v>
      </c>
      <c r="U6" s="1022">
        <v>3036279.79</v>
      </c>
      <c r="V6" s="1022">
        <v>128</v>
      </c>
      <c r="W6" s="1022">
        <v>889805.58</v>
      </c>
      <c r="X6" s="1022">
        <v>23</v>
      </c>
      <c r="Y6" s="1022">
        <v>55407.6</v>
      </c>
      <c r="Z6" s="1022">
        <v>50338</v>
      </c>
      <c r="AA6" s="1022">
        <v>1719939.65</v>
      </c>
      <c r="AB6" s="1022">
        <v>70176</v>
      </c>
      <c r="AC6" s="1022">
        <v>17860415.539999999</v>
      </c>
      <c r="AD6" s="1023"/>
      <c r="AE6" s="1023"/>
    </row>
    <row r="7" spans="1:31" s="1024" customFormat="1">
      <c r="A7" s="1004">
        <v>45047</v>
      </c>
      <c r="B7" s="1022">
        <v>11341</v>
      </c>
      <c r="C7" s="1021">
        <v>5295743.57</v>
      </c>
      <c r="D7" s="1022">
        <v>15</v>
      </c>
      <c r="E7" s="1022">
        <v>487641.21</v>
      </c>
      <c r="F7" s="1022">
        <v>3152</v>
      </c>
      <c r="G7" s="1022">
        <v>2239806.12</v>
      </c>
      <c r="H7" s="1022">
        <v>220</v>
      </c>
      <c r="I7" s="1022">
        <v>43043.83</v>
      </c>
      <c r="J7" s="1022">
        <v>23</v>
      </c>
      <c r="K7" s="1022">
        <v>518.46</v>
      </c>
      <c r="L7" s="1022">
        <v>1349</v>
      </c>
      <c r="M7" s="1022">
        <v>3754.13</v>
      </c>
      <c r="N7" s="1022">
        <v>1497</v>
      </c>
      <c r="O7" s="1022">
        <v>3602356.95</v>
      </c>
      <c r="P7" s="1022">
        <v>1317</v>
      </c>
      <c r="Q7" s="1022">
        <v>246206.13</v>
      </c>
      <c r="R7" s="1022">
        <v>87</v>
      </c>
      <c r="S7" s="1022">
        <v>668218.11</v>
      </c>
      <c r="T7" s="1022">
        <v>767</v>
      </c>
      <c r="U7" s="1022">
        <v>3113781.09</v>
      </c>
      <c r="V7" s="1022">
        <v>128</v>
      </c>
      <c r="W7" s="1022">
        <v>914828.69</v>
      </c>
      <c r="X7" s="1022">
        <v>23</v>
      </c>
      <c r="Y7" s="1022">
        <v>55851.5</v>
      </c>
      <c r="Z7" s="1022">
        <v>50784</v>
      </c>
      <c r="AA7" s="1022">
        <v>1751190.62</v>
      </c>
      <c r="AB7" s="1022">
        <v>70703</v>
      </c>
      <c r="AC7" s="1022">
        <v>18422940.41</v>
      </c>
      <c r="AD7" s="1023"/>
      <c r="AE7" s="1023"/>
    </row>
    <row r="8" spans="1:31" s="1024" customFormat="1">
      <c r="A8" s="1004">
        <v>45078</v>
      </c>
      <c r="B8" s="1022">
        <v>11355</v>
      </c>
      <c r="C8" s="1021">
        <v>5563382.1799999997</v>
      </c>
      <c r="D8" s="1022">
        <v>9</v>
      </c>
      <c r="E8" s="1022">
        <v>502327</v>
      </c>
      <c r="F8" s="1022">
        <v>3175</v>
      </c>
      <c r="G8" s="1022">
        <v>2294984.4700000002</v>
      </c>
      <c r="H8" s="1022">
        <v>223</v>
      </c>
      <c r="I8" s="1022">
        <v>41873.919999999998</v>
      </c>
      <c r="J8" s="1022">
        <v>23</v>
      </c>
      <c r="K8" s="1022">
        <v>609.41</v>
      </c>
      <c r="L8" s="1022">
        <v>1359</v>
      </c>
      <c r="M8" s="1022">
        <v>4517.7299999999996</v>
      </c>
      <c r="N8" s="1022">
        <v>1533</v>
      </c>
      <c r="O8" s="1022">
        <v>3728967.7</v>
      </c>
      <c r="P8" s="1022">
        <v>1343</v>
      </c>
      <c r="Q8" s="1022">
        <v>253460.92</v>
      </c>
      <c r="R8" s="1022">
        <v>87</v>
      </c>
      <c r="S8" s="1022">
        <v>674902.82</v>
      </c>
      <c r="T8" s="1022">
        <v>766</v>
      </c>
      <c r="U8" s="1022">
        <v>3065343.56</v>
      </c>
      <c r="V8" s="1022">
        <v>128</v>
      </c>
      <c r="W8" s="1022">
        <v>942021.08</v>
      </c>
      <c r="X8" s="1022">
        <v>23</v>
      </c>
      <c r="Y8" s="1022">
        <v>59299.74</v>
      </c>
      <c r="Z8" s="1022">
        <v>51337</v>
      </c>
      <c r="AA8" s="1022">
        <v>1915016.44</v>
      </c>
      <c r="AB8" s="1022">
        <v>71361</v>
      </c>
      <c r="AC8" s="1022">
        <v>19046706.970000003</v>
      </c>
      <c r="AD8" s="1023"/>
      <c r="AE8" s="1023"/>
    </row>
    <row r="9" spans="1:31" s="1024" customFormat="1">
      <c r="A9" s="1004">
        <v>45108</v>
      </c>
      <c r="B9" s="1022">
        <v>11319</v>
      </c>
      <c r="C9" s="1021">
        <v>5753354.1200000001</v>
      </c>
      <c r="D9" s="1022">
        <v>9</v>
      </c>
      <c r="E9" s="1022">
        <v>502446.7</v>
      </c>
      <c r="F9" s="1022">
        <v>3175</v>
      </c>
      <c r="G9" s="1022">
        <v>2357342.58</v>
      </c>
      <c r="H9" s="1022">
        <v>223</v>
      </c>
      <c r="I9" s="1022">
        <v>41909.089999999997</v>
      </c>
      <c r="J9" s="1022">
        <v>23</v>
      </c>
      <c r="K9" s="1022">
        <v>668.8</v>
      </c>
      <c r="L9" s="1022">
        <v>1386</v>
      </c>
      <c r="M9" s="1022">
        <v>5428.56</v>
      </c>
      <c r="N9" s="1022">
        <v>1534</v>
      </c>
      <c r="O9" s="1022">
        <v>3880381.88</v>
      </c>
      <c r="P9" s="1022">
        <v>1359</v>
      </c>
      <c r="Q9" s="1022">
        <v>258988.06</v>
      </c>
      <c r="R9" s="1022">
        <v>88</v>
      </c>
      <c r="S9" s="1022">
        <v>688496.88</v>
      </c>
      <c r="T9" s="1022">
        <v>797</v>
      </c>
      <c r="U9" s="1022">
        <v>3125955.02</v>
      </c>
      <c r="V9" s="1022">
        <v>128</v>
      </c>
      <c r="W9" s="1022">
        <v>964438.82</v>
      </c>
      <c r="X9" s="1022">
        <v>22</v>
      </c>
      <c r="Y9" s="1022">
        <v>60556.86</v>
      </c>
      <c r="Z9" s="1022">
        <v>52106</v>
      </c>
      <c r="AA9" s="1022">
        <v>1959425.93</v>
      </c>
      <c r="AB9" s="1022">
        <v>72169</v>
      </c>
      <c r="AC9" s="1022">
        <v>19599393.299999997</v>
      </c>
      <c r="AD9" s="1023"/>
      <c r="AE9" s="1023"/>
    </row>
    <row r="10" spans="1:31" s="1024" customFormat="1">
      <c r="A10" s="1004">
        <v>45139</v>
      </c>
      <c r="B10" s="1022">
        <v>11328</v>
      </c>
      <c r="C10" s="1022">
        <v>5763446.5999999996</v>
      </c>
      <c r="D10" s="1022">
        <v>9</v>
      </c>
      <c r="E10" s="1022">
        <v>492327.78</v>
      </c>
      <c r="F10" s="1022">
        <v>3184</v>
      </c>
      <c r="G10" s="1022">
        <v>2368095.34</v>
      </c>
      <c r="H10" s="1022">
        <v>223</v>
      </c>
      <c r="I10" s="1022">
        <v>42878.16</v>
      </c>
      <c r="J10" s="1022">
        <v>23</v>
      </c>
      <c r="K10" s="1022">
        <v>686.17</v>
      </c>
      <c r="L10" s="1022">
        <v>1419</v>
      </c>
      <c r="M10" s="1022">
        <v>5776.31</v>
      </c>
      <c r="N10" s="1022">
        <v>1559</v>
      </c>
      <c r="O10" s="1022">
        <v>3910469.07</v>
      </c>
      <c r="P10" s="1022">
        <v>1400</v>
      </c>
      <c r="Q10" s="1022">
        <v>264366.61</v>
      </c>
      <c r="R10" s="1022">
        <v>89</v>
      </c>
      <c r="S10" s="1022">
        <v>699739.44</v>
      </c>
      <c r="T10" s="1022">
        <v>798</v>
      </c>
      <c r="U10" s="1022">
        <v>3127738.06</v>
      </c>
      <c r="V10" s="1022">
        <v>128</v>
      </c>
      <c r="W10" s="1022">
        <v>979502.78</v>
      </c>
      <c r="X10" s="1022">
        <v>22</v>
      </c>
      <c r="Y10" s="1022">
        <v>49470.37</v>
      </c>
      <c r="Z10" s="1022">
        <v>53412</v>
      </c>
      <c r="AA10" s="1022">
        <v>1966955.88</v>
      </c>
      <c r="AB10" s="1022">
        <v>73594</v>
      </c>
      <c r="AC10" s="1022">
        <v>19671452.57</v>
      </c>
      <c r="AD10" s="1023"/>
      <c r="AE10" s="1023"/>
    </row>
    <row r="11" spans="1:31" s="1024" customFormat="1">
      <c r="A11" s="1004">
        <v>45170</v>
      </c>
      <c r="B11" s="1022">
        <v>11323</v>
      </c>
      <c r="C11" s="1022">
        <v>5845759.8300000001</v>
      </c>
      <c r="D11" s="1022">
        <v>9</v>
      </c>
      <c r="E11" s="1022">
        <v>489526.54</v>
      </c>
      <c r="F11" s="1022">
        <v>3211</v>
      </c>
      <c r="G11" s="1022">
        <v>2421067.9300000002</v>
      </c>
      <c r="H11" s="1022">
        <v>224</v>
      </c>
      <c r="I11" s="1022">
        <v>42135.33</v>
      </c>
      <c r="J11" s="1022">
        <v>23</v>
      </c>
      <c r="K11" s="1022">
        <v>684.02</v>
      </c>
      <c r="L11" s="1022">
        <v>1490</v>
      </c>
      <c r="M11" s="1022">
        <v>5872.41</v>
      </c>
      <c r="N11" s="1022">
        <v>1569</v>
      </c>
      <c r="O11" s="1022">
        <v>3953719.54</v>
      </c>
      <c r="P11" s="1022">
        <v>1433</v>
      </c>
      <c r="Q11" s="1022">
        <v>274552.83</v>
      </c>
      <c r="R11" s="1022">
        <v>90</v>
      </c>
      <c r="S11" s="1022">
        <v>693290.64</v>
      </c>
      <c r="T11" s="1022">
        <v>802</v>
      </c>
      <c r="U11" s="1022">
        <v>3195913.29</v>
      </c>
      <c r="V11" s="1022">
        <v>128</v>
      </c>
      <c r="W11" s="1022">
        <v>1000933.11</v>
      </c>
      <c r="X11" s="1022">
        <v>22</v>
      </c>
      <c r="Y11" s="1022">
        <v>50100.07</v>
      </c>
      <c r="Z11" s="1022">
        <v>54524</v>
      </c>
      <c r="AA11" s="1022">
        <v>2008143.48</v>
      </c>
      <c r="AB11" s="1022">
        <v>74848</v>
      </c>
      <c r="AC11" s="1022">
        <v>19981699.02</v>
      </c>
      <c r="AD11" s="1023"/>
      <c r="AE11" s="1023"/>
    </row>
    <row r="12" spans="1:31" s="1024" customFormat="1">
      <c r="A12" s="1415" t="s">
        <v>1088</v>
      </c>
      <c r="B12" s="1415"/>
      <c r="C12" s="1415"/>
      <c r="D12" s="1415"/>
      <c r="E12" s="1415"/>
      <c r="F12" s="1415"/>
      <c r="G12" s="1415"/>
      <c r="H12" s="1415"/>
      <c r="I12" s="1415"/>
      <c r="J12" s="1415"/>
      <c r="K12" s="1415"/>
      <c r="L12" s="1415"/>
      <c r="M12" s="1415"/>
      <c r="N12" s="1415"/>
      <c r="O12" s="1415"/>
      <c r="P12" s="1415"/>
      <c r="Q12" s="1415"/>
      <c r="R12" s="1415"/>
      <c r="S12" s="1415"/>
      <c r="T12" s="1415"/>
      <c r="U12" s="1415"/>
      <c r="V12" s="1415"/>
      <c r="W12" s="1415"/>
      <c r="X12" s="1415"/>
      <c r="Y12" s="1415"/>
      <c r="Z12" s="1415"/>
      <c r="AA12" s="1025"/>
    </row>
    <row r="13" spans="1:31" s="1024" customFormat="1">
      <c r="A13" s="1415" t="s">
        <v>1087</v>
      </c>
      <c r="B13" s="1415"/>
      <c r="C13" s="1415"/>
      <c r="D13" s="1415"/>
      <c r="E13" s="1415"/>
      <c r="F13" s="1415"/>
      <c r="G13" s="1415"/>
      <c r="H13" s="1415"/>
      <c r="I13" s="1415"/>
      <c r="J13" s="1415"/>
      <c r="K13" s="1415"/>
      <c r="L13" s="1415"/>
      <c r="M13" s="1415"/>
      <c r="N13" s="1415"/>
      <c r="O13" s="1415"/>
      <c r="P13" s="1415"/>
      <c r="Q13" s="1415"/>
      <c r="R13" s="1415"/>
      <c r="S13" s="1415"/>
      <c r="T13" s="1415"/>
      <c r="U13" s="1415"/>
      <c r="V13" s="1415"/>
      <c r="W13" s="1415"/>
      <c r="X13" s="1415"/>
      <c r="Y13" s="1415"/>
      <c r="Z13" s="1415"/>
    </row>
    <row r="14" spans="1:31" s="1024" customFormat="1">
      <c r="A14" s="1417" t="s">
        <v>1367</v>
      </c>
      <c r="B14" s="1415"/>
      <c r="C14" s="1415"/>
      <c r="D14" s="1415"/>
      <c r="E14" s="1415"/>
      <c r="F14" s="1415"/>
      <c r="G14" s="1415"/>
      <c r="H14" s="1415"/>
      <c r="I14" s="1415"/>
      <c r="J14" s="1415"/>
      <c r="K14" s="1415"/>
      <c r="L14" s="1415"/>
      <c r="M14" s="1415"/>
      <c r="N14" s="1415"/>
      <c r="O14" s="1415"/>
      <c r="P14" s="1415"/>
      <c r="Q14" s="1415"/>
      <c r="R14" s="1415"/>
      <c r="S14" s="1415"/>
      <c r="T14" s="1415"/>
      <c r="U14" s="1415"/>
      <c r="V14" s="1415"/>
      <c r="W14" s="1415"/>
      <c r="X14" s="1415"/>
      <c r="Y14" s="1415"/>
      <c r="Z14" s="1415"/>
    </row>
    <row r="15" spans="1:31" s="1024" customFormat="1">
      <c r="A15" s="1418" t="s">
        <v>1086</v>
      </c>
      <c r="B15" s="1418"/>
      <c r="C15" s="1418"/>
      <c r="D15" s="1418"/>
      <c r="E15" s="1418"/>
      <c r="F15" s="1418"/>
      <c r="G15" s="1418"/>
      <c r="H15" s="1418"/>
      <c r="I15" s="1418"/>
      <c r="J15" s="1418"/>
      <c r="K15" s="1418"/>
      <c r="L15" s="1418"/>
      <c r="M15" s="1418"/>
      <c r="N15" s="1418"/>
      <c r="O15" s="1418"/>
      <c r="P15" s="1418"/>
      <c r="Q15" s="1418"/>
      <c r="R15" s="1418"/>
      <c r="S15" s="1418"/>
      <c r="T15" s="1418"/>
      <c r="U15" s="1418"/>
      <c r="V15" s="1418"/>
      <c r="W15" s="1418"/>
      <c r="X15" s="1418"/>
      <c r="Y15" s="1418"/>
      <c r="Z15" s="1418"/>
      <c r="AE15" s="1026"/>
    </row>
    <row r="16" spans="1:31" s="1024" customFormat="1">
      <c r="AE16" s="1026"/>
    </row>
    <row r="17" spans="3:10">
      <c r="C17" s="1027"/>
      <c r="I17" s="1028"/>
      <c r="J17" s="1028"/>
    </row>
  </sheetData>
  <mergeCells count="20">
    <mergeCell ref="AB2:AC2"/>
    <mergeCell ref="R2:S2"/>
    <mergeCell ref="T2:U2"/>
    <mergeCell ref="V2:W2"/>
    <mergeCell ref="X2:Y2"/>
    <mergeCell ref="Z2:AA2"/>
    <mergeCell ref="A15:Z15"/>
    <mergeCell ref="A1:Z1"/>
    <mergeCell ref="A2:A3"/>
    <mergeCell ref="B2:C2"/>
    <mergeCell ref="D2:E2"/>
    <mergeCell ref="F2:G2"/>
    <mergeCell ref="H2:I2"/>
    <mergeCell ref="J2:K2"/>
    <mergeCell ref="L2:M2"/>
    <mergeCell ref="N2:O2"/>
    <mergeCell ref="P2:Q2"/>
    <mergeCell ref="A14:Z14"/>
    <mergeCell ref="A12:Z12"/>
    <mergeCell ref="A13:Z13"/>
  </mergeCells>
  <printOptions horizontalCentered="1"/>
  <pageMargins left="0.7" right="0.7" top="0.75" bottom="0.75" header="0.3" footer="0.3"/>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workbookViewId="0">
      <selection sqref="A1:XFD1048576"/>
    </sheetView>
  </sheetViews>
  <sheetFormatPr defaultRowHeight="15"/>
  <cols>
    <col min="1" max="1" width="20.7109375" style="1033" bestFit="1" customWidth="1"/>
    <col min="2" max="9" width="12.140625" style="1033" customWidth="1"/>
    <col min="10" max="10" width="10.28515625" style="1033" customWidth="1"/>
    <col min="11" max="16384" width="9.140625" style="1033"/>
  </cols>
  <sheetData>
    <row r="1" spans="1:10" s="1030" customFormat="1">
      <c r="A1" s="1431" t="s">
        <v>1109</v>
      </c>
      <c r="B1" s="1432"/>
      <c r="C1" s="1432"/>
      <c r="D1" s="1432"/>
      <c r="E1" s="1432"/>
      <c r="F1" s="1432"/>
      <c r="G1" s="1432"/>
      <c r="H1" s="1432"/>
      <c r="I1" s="1433"/>
      <c r="J1" s="1029"/>
    </row>
    <row r="2" spans="1:10">
      <c r="A2" s="1434" t="s">
        <v>1110</v>
      </c>
      <c r="B2" s="1031"/>
      <c r="C2" s="1436" t="s">
        <v>1111</v>
      </c>
      <c r="D2" s="1436"/>
      <c r="E2" s="1436"/>
      <c r="F2" s="1436"/>
      <c r="G2" s="1436"/>
      <c r="H2" s="1436"/>
      <c r="I2" s="1436"/>
      <c r="J2" s="1032"/>
    </row>
    <row r="3" spans="1:10">
      <c r="A3" s="1435"/>
      <c r="B3" s="1034">
        <v>44440</v>
      </c>
      <c r="C3" s="1034">
        <v>44531</v>
      </c>
      <c r="D3" s="1034">
        <v>44621</v>
      </c>
      <c r="E3" s="1034">
        <v>44713</v>
      </c>
      <c r="F3" s="1034">
        <v>44805</v>
      </c>
      <c r="G3" s="1035">
        <v>44896</v>
      </c>
      <c r="H3" s="1035">
        <v>44986</v>
      </c>
      <c r="I3" s="1035">
        <v>45078</v>
      </c>
      <c r="J3" s="1036"/>
    </row>
    <row r="4" spans="1:10">
      <c r="A4" s="1037" t="s">
        <v>1112</v>
      </c>
      <c r="B4" s="1038">
        <v>3296</v>
      </c>
      <c r="C4" s="1038">
        <v>3280</v>
      </c>
      <c r="D4" s="1038">
        <v>3261</v>
      </c>
      <c r="E4" s="1039">
        <v>3110</v>
      </c>
      <c r="F4" s="1039">
        <v>3176</v>
      </c>
      <c r="G4" s="1039">
        <v>3176</v>
      </c>
      <c r="H4" s="1040">
        <v>3448</v>
      </c>
      <c r="I4" s="1041" t="s">
        <v>1113</v>
      </c>
      <c r="J4" s="1042"/>
    </row>
    <row r="5" spans="1:10">
      <c r="A5" s="1037" t="s">
        <v>1114</v>
      </c>
      <c r="B5" s="1038">
        <v>1353</v>
      </c>
      <c r="C5" s="1038">
        <v>174</v>
      </c>
      <c r="D5" s="1038">
        <v>166</v>
      </c>
      <c r="E5" s="1039">
        <v>133</v>
      </c>
      <c r="F5" s="1039">
        <v>166</v>
      </c>
      <c r="G5" s="1039">
        <v>57</v>
      </c>
      <c r="H5" s="1040">
        <v>166</v>
      </c>
      <c r="I5" s="1041" t="s">
        <v>1115</v>
      </c>
      <c r="J5" s="1042"/>
    </row>
    <row r="6" spans="1:10">
      <c r="A6" s="1037" t="s">
        <v>1116</v>
      </c>
      <c r="B6" s="1038">
        <v>269</v>
      </c>
      <c r="C6" s="1038">
        <v>269</v>
      </c>
      <c r="D6" s="1038">
        <v>824</v>
      </c>
      <c r="E6" s="1039">
        <v>687</v>
      </c>
      <c r="F6" s="1039">
        <v>687</v>
      </c>
      <c r="G6" s="1039">
        <v>656</v>
      </c>
      <c r="H6" s="1040">
        <v>656</v>
      </c>
      <c r="I6" s="1041" t="s">
        <v>1117</v>
      </c>
      <c r="J6" s="1042"/>
    </row>
    <row r="7" spans="1:10">
      <c r="A7" s="1037" t="s">
        <v>1118</v>
      </c>
      <c r="B7" s="1038">
        <v>0</v>
      </c>
      <c r="C7" s="1038">
        <v>0</v>
      </c>
      <c r="D7" s="1038">
        <v>0</v>
      </c>
      <c r="E7" s="1039">
        <v>0</v>
      </c>
      <c r="F7" s="1039">
        <v>0</v>
      </c>
      <c r="G7" s="1039">
        <v>0</v>
      </c>
      <c r="H7" s="1040">
        <v>0</v>
      </c>
      <c r="I7" s="1041" t="s">
        <v>1119</v>
      </c>
      <c r="J7" s="1042"/>
    </row>
    <row r="8" spans="1:10">
      <c r="A8" s="1037" t="s">
        <v>1120</v>
      </c>
      <c r="B8" s="1038">
        <v>669</v>
      </c>
      <c r="C8" s="1038">
        <v>120</v>
      </c>
      <c r="D8" s="1038">
        <v>594</v>
      </c>
      <c r="E8" s="1039">
        <v>547</v>
      </c>
      <c r="F8" s="1039">
        <v>581</v>
      </c>
      <c r="G8" s="1039">
        <v>213</v>
      </c>
      <c r="H8" s="1040">
        <v>219</v>
      </c>
      <c r="I8" s="1041" t="s">
        <v>1121</v>
      </c>
      <c r="J8" s="1042"/>
    </row>
    <row r="9" spans="1:10">
      <c r="A9" s="1037" t="s">
        <v>1122</v>
      </c>
      <c r="B9" s="1038">
        <v>1505</v>
      </c>
      <c r="C9" s="1038">
        <v>1495</v>
      </c>
      <c r="D9" s="1038">
        <v>1505</v>
      </c>
      <c r="E9" s="1039">
        <v>213</v>
      </c>
      <c r="F9" s="1039">
        <v>206</v>
      </c>
      <c r="G9" s="1039">
        <v>197</v>
      </c>
      <c r="H9" s="1040">
        <v>1416</v>
      </c>
      <c r="I9" s="1041" t="s">
        <v>1123</v>
      </c>
      <c r="J9" s="1042"/>
    </row>
    <row r="10" spans="1:10">
      <c r="A10" s="1037" t="s">
        <v>1124</v>
      </c>
      <c r="B10" s="1038">
        <v>42</v>
      </c>
      <c r="C10" s="1038">
        <v>42</v>
      </c>
      <c r="D10" s="1038">
        <v>42</v>
      </c>
      <c r="E10" s="1039">
        <v>12</v>
      </c>
      <c r="F10" s="1039">
        <v>42</v>
      </c>
      <c r="G10" s="1039">
        <v>12</v>
      </c>
      <c r="H10" s="1040">
        <v>12</v>
      </c>
      <c r="I10" s="1041" t="s">
        <v>1125</v>
      </c>
      <c r="J10" s="1042"/>
    </row>
    <row r="11" spans="1:10">
      <c r="A11" s="1037" t="s">
        <v>396</v>
      </c>
      <c r="B11" s="1043">
        <v>39160</v>
      </c>
      <c r="C11" s="1043">
        <v>34051</v>
      </c>
      <c r="D11" s="1043">
        <v>39570</v>
      </c>
      <c r="E11" s="1039">
        <v>35000</v>
      </c>
      <c r="F11" s="1039">
        <v>39239</v>
      </c>
      <c r="G11" s="1039">
        <v>37132</v>
      </c>
      <c r="H11" s="1040">
        <v>42369</v>
      </c>
      <c r="I11" s="1041" t="s">
        <v>1126</v>
      </c>
      <c r="J11" s="1044"/>
    </row>
    <row r="12" spans="1:10">
      <c r="A12" s="1045" t="s">
        <v>138</v>
      </c>
      <c r="B12" s="1046">
        <v>46293</v>
      </c>
      <c r="C12" s="1046">
        <v>39431</v>
      </c>
      <c r="D12" s="1046">
        <v>45962</v>
      </c>
      <c r="E12" s="1046">
        <v>39702</v>
      </c>
      <c r="F12" s="1046" t="s">
        <v>1127</v>
      </c>
      <c r="G12" s="1046">
        <v>41443</v>
      </c>
      <c r="H12" s="1047">
        <v>48286</v>
      </c>
      <c r="I12" s="1048">
        <v>43199</v>
      </c>
      <c r="J12" s="1049"/>
    </row>
    <row r="13" spans="1:10">
      <c r="A13" s="1050" t="s">
        <v>1128</v>
      </c>
      <c r="B13" s="1050"/>
      <c r="C13" s="1050"/>
      <c r="D13" s="1044"/>
      <c r="E13" s="1044"/>
      <c r="F13" s="1044"/>
      <c r="G13" s="1044"/>
      <c r="H13" s="1044"/>
      <c r="I13" s="1044"/>
      <c r="J13" s="1044"/>
    </row>
  </sheetData>
  <mergeCells count="3">
    <mergeCell ref="A1:I1"/>
    <mergeCell ref="A2:A3"/>
    <mergeCell ref="C2:I2"/>
  </mergeCells>
  <printOptions horizontalCentered="1"/>
  <pageMargins left="0.7" right="0.7" top="0.75" bottom="0.75" header="0.3" footer="0.3"/>
  <pageSetup paperSize="9"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workbookViewId="0">
      <selection activeCell="A14" sqref="A14:K14"/>
    </sheetView>
  </sheetViews>
  <sheetFormatPr defaultColWidth="9.140625" defaultRowHeight="15"/>
  <cols>
    <col min="1" max="1" width="14.5703125" style="1026" bestFit="1" customWidth="1"/>
    <col min="2" max="3" width="17.7109375" style="1026" bestFit="1" customWidth="1"/>
    <col min="4" max="4" width="19.28515625" style="1026" bestFit="1" customWidth="1"/>
    <col min="5" max="6" width="17.7109375" style="1026" bestFit="1" customWidth="1"/>
    <col min="7" max="7" width="18.5703125" style="1026" bestFit="1" customWidth="1"/>
    <col min="8" max="8" width="15.28515625" style="1026" bestFit="1" customWidth="1"/>
    <col min="9" max="9" width="13.85546875" style="1026" bestFit="1" customWidth="1"/>
    <col min="10" max="10" width="15.42578125" style="1026" bestFit="1" customWidth="1"/>
    <col min="11" max="11" width="19.5703125" style="1026" bestFit="1" customWidth="1"/>
    <col min="12" max="13" width="13.7109375" style="1026" bestFit="1" customWidth="1"/>
    <col min="14" max="16384" width="9.140625" style="1026"/>
  </cols>
  <sheetData>
    <row r="1" spans="1:14">
      <c r="A1" s="1437" t="s">
        <v>1108</v>
      </c>
      <c r="B1" s="1437"/>
      <c r="C1" s="1437"/>
      <c r="D1" s="1437"/>
      <c r="E1" s="1437"/>
      <c r="F1" s="1437"/>
      <c r="G1" s="1437"/>
      <c r="H1" s="1437"/>
      <c r="I1" s="1437"/>
      <c r="J1" s="1437"/>
      <c r="K1" s="1437"/>
    </row>
    <row r="2" spans="1:14" s="1024" customFormat="1">
      <c r="A2" s="1421" t="s">
        <v>159</v>
      </c>
      <c r="B2" s="1421" t="s">
        <v>1107</v>
      </c>
      <c r="C2" s="1421"/>
      <c r="D2" s="1421"/>
      <c r="E2" s="1439" t="s">
        <v>1106</v>
      </c>
      <c r="F2" s="1439"/>
      <c r="G2" s="1439"/>
      <c r="H2" s="1421" t="s">
        <v>1105</v>
      </c>
      <c r="I2" s="1421"/>
      <c r="J2" s="1421"/>
      <c r="K2" s="1440" t="s">
        <v>1104</v>
      </c>
    </row>
    <row r="3" spans="1:14" s="1024" customFormat="1">
      <c r="A3" s="1439"/>
      <c r="B3" s="1051" t="s">
        <v>1103</v>
      </c>
      <c r="C3" s="1051" t="s">
        <v>1102</v>
      </c>
      <c r="D3" s="1051" t="s">
        <v>138</v>
      </c>
      <c r="E3" s="1051" t="s">
        <v>1103</v>
      </c>
      <c r="F3" s="1051" t="s">
        <v>1102</v>
      </c>
      <c r="G3" s="1051" t="s">
        <v>138</v>
      </c>
      <c r="H3" s="1051" t="s">
        <v>1103</v>
      </c>
      <c r="I3" s="1051" t="s">
        <v>1102</v>
      </c>
      <c r="J3" s="1051" t="s">
        <v>138</v>
      </c>
      <c r="K3" s="1440"/>
    </row>
    <row r="4" spans="1:14" s="1053" customFormat="1">
      <c r="A4" s="1001" t="s">
        <v>78</v>
      </c>
      <c r="B4" s="1052">
        <v>7754915.5028395513</v>
      </c>
      <c r="C4" s="1052">
        <v>2752441.5616756701</v>
      </c>
      <c r="D4" s="1052">
        <v>10507357.064515222</v>
      </c>
      <c r="E4" s="1052">
        <v>7738932.5187582662</v>
      </c>
      <c r="F4" s="1052">
        <v>2692199.1116188727</v>
      </c>
      <c r="G4" s="1052">
        <v>10431131.63037714</v>
      </c>
      <c r="H4" s="1052">
        <v>15982.974081285487</v>
      </c>
      <c r="I4" s="1052">
        <v>60242.450056797657</v>
      </c>
      <c r="J4" s="1052">
        <v>76225.424138083137</v>
      </c>
      <c r="K4" s="1052">
        <v>3942030.6769684507</v>
      </c>
    </row>
    <row r="5" spans="1:14" s="1053" customFormat="1">
      <c r="A5" s="1001" t="s">
        <v>79</v>
      </c>
      <c r="B5" s="1054">
        <f>SUM(B6:B11)</f>
        <v>4227930.5221259203</v>
      </c>
      <c r="C5" s="1054">
        <f t="shared" ref="C5:J5" si="0">SUM(C6:C11)</f>
        <v>1251557.9605895462</v>
      </c>
      <c r="D5" s="1054">
        <f t="shared" si="0"/>
        <v>5479488.482715467</v>
      </c>
      <c r="E5" s="1054">
        <f t="shared" si="0"/>
        <v>4055589.2874707384</v>
      </c>
      <c r="F5" s="1054">
        <f t="shared" si="0"/>
        <v>1216825.8097090693</v>
      </c>
      <c r="G5" s="1054">
        <f t="shared" si="0"/>
        <v>5272415.0971798077</v>
      </c>
      <c r="H5" s="1054">
        <f t="shared" si="0"/>
        <v>172341.23465518179</v>
      </c>
      <c r="I5" s="1054">
        <f t="shared" si="0"/>
        <v>34732.150880477275</v>
      </c>
      <c r="J5" s="1054">
        <f t="shared" si="0"/>
        <v>207073.38553565906</v>
      </c>
      <c r="K5" s="1055">
        <v>4657755.2005796488</v>
      </c>
    </row>
    <row r="6" spans="1:14" s="1024" customFormat="1">
      <c r="A6" s="1056">
        <v>45017</v>
      </c>
      <c r="B6" s="1057">
        <v>630364.55544991314</v>
      </c>
      <c r="C6" s="1057">
        <v>194969.54969826492</v>
      </c>
      <c r="D6" s="1057">
        <v>825334.10514817806</v>
      </c>
      <c r="E6" s="1057">
        <v>526542.47811478528</v>
      </c>
      <c r="F6" s="1057">
        <v>177356.79436209862</v>
      </c>
      <c r="G6" s="1057">
        <v>703899.27247688384</v>
      </c>
      <c r="H6" s="1057">
        <v>103822.08460356813</v>
      </c>
      <c r="I6" s="1057">
        <v>17612.755336166323</v>
      </c>
      <c r="J6" s="1057">
        <v>121434.83993973446</v>
      </c>
      <c r="K6" s="1058">
        <v>4161821.6524216216</v>
      </c>
    </row>
    <row r="7" spans="1:14" s="1024" customFormat="1">
      <c r="A7" s="1056">
        <v>45047</v>
      </c>
      <c r="B7" s="1057">
        <v>654531.9182737373</v>
      </c>
      <c r="C7" s="1057">
        <v>204239.63954114023</v>
      </c>
      <c r="D7" s="1057">
        <v>858771.55781487701</v>
      </c>
      <c r="E7" s="1057">
        <v>607164.3530044459</v>
      </c>
      <c r="F7" s="1057">
        <v>194186.75724273408</v>
      </c>
      <c r="G7" s="1057">
        <v>801351.1102471801</v>
      </c>
      <c r="H7" s="1057">
        <v>47367.538000850938</v>
      </c>
      <c r="I7" s="1057">
        <v>10052.882298406166</v>
      </c>
      <c r="J7" s="1057">
        <v>57420.420299257094</v>
      </c>
      <c r="K7" s="1058">
        <v>4320468.3773596529</v>
      </c>
    </row>
    <row r="8" spans="1:14" s="1024" customFormat="1">
      <c r="A8" s="1056">
        <v>45078</v>
      </c>
      <c r="B8" s="1057">
        <v>743586.25449642562</v>
      </c>
      <c r="C8" s="1057">
        <v>202561.17773664027</v>
      </c>
      <c r="D8" s="1057">
        <v>946147.4322330663</v>
      </c>
      <c r="E8" s="1057">
        <v>747496.75067409128</v>
      </c>
      <c r="F8" s="1057">
        <v>200673.00563964405</v>
      </c>
      <c r="G8" s="1057">
        <v>948169.75631373515</v>
      </c>
      <c r="H8" s="1057">
        <v>-3910.5161776651221</v>
      </c>
      <c r="I8" s="1057">
        <v>1888.1720969963717</v>
      </c>
      <c r="J8" s="1057">
        <v>-2022.3440806687577</v>
      </c>
      <c r="K8" s="1058">
        <v>4439187.2095263712</v>
      </c>
    </row>
    <row r="9" spans="1:14" s="1024" customFormat="1">
      <c r="A9" s="1056">
        <v>45108</v>
      </c>
      <c r="B9" s="1059">
        <v>772117.0137418604</v>
      </c>
      <c r="C9" s="1059">
        <v>228144.86254587211</v>
      </c>
      <c r="D9" s="1060">
        <v>1000261.8762877327</v>
      </c>
      <c r="E9" s="1059">
        <v>699495.03696528636</v>
      </c>
      <c r="F9" s="1061">
        <v>218720.86283249647</v>
      </c>
      <c r="G9" s="1062">
        <v>918215.89979778253</v>
      </c>
      <c r="H9" s="1061">
        <v>72622.016776574019</v>
      </c>
      <c r="I9" s="1061">
        <v>9423.9997133760007</v>
      </c>
      <c r="J9" s="1062">
        <v>82046.016489950038</v>
      </c>
      <c r="K9" s="1062">
        <v>4637564.6655939966</v>
      </c>
      <c r="L9" s="1064"/>
      <c r="M9" s="1065"/>
    </row>
    <row r="10" spans="1:14" s="1024" customFormat="1">
      <c r="A10" s="1056">
        <v>45139</v>
      </c>
      <c r="B10" s="1059">
        <v>740456.98865695903</v>
      </c>
      <c r="C10" s="1059">
        <v>220115.54060221498</v>
      </c>
      <c r="D10" s="1059">
        <v>960572.52925917367</v>
      </c>
      <c r="E10" s="1059">
        <v>731266.04758555628</v>
      </c>
      <c r="F10" s="1059">
        <v>214920.54963318724</v>
      </c>
      <c r="G10" s="1059">
        <v>946186.59721874446</v>
      </c>
      <c r="H10" s="1059">
        <v>9190.9410714031255</v>
      </c>
      <c r="I10" s="1059">
        <v>5194.9909690269997</v>
      </c>
      <c r="J10" s="1059">
        <v>14385.93204043014</v>
      </c>
      <c r="K10" s="1062">
        <v>4663480.1421464793</v>
      </c>
      <c r="L10" s="1064"/>
      <c r="M10" s="1065"/>
    </row>
    <row r="11" spans="1:14" s="1024" customFormat="1">
      <c r="A11" s="1056">
        <v>45170</v>
      </c>
      <c r="B11" s="1057">
        <v>686873.79150702478</v>
      </c>
      <c r="C11" s="1057">
        <v>201527.19046541373</v>
      </c>
      <c r="D11" s="1057">
        <v>888400.98197243921</v>
      </c>
      <c r="E11" s="1057">
        <v>743624.62112657353</v>
      </c>
      <c r="F11" s="1057">
        <v>210967.83999890881</v>
      </c>
      <c r="G11" s="1057">
        <v>954592.46112548187</v>
      </c>
      <c r="H11" s="1057">
        <v>-56750.829619549302</v>
      </c>
      <c r="I11" s="1057">
        <v>-9440.6495334945866</v>
      </c>
      <c r="J11" s="1063">
        <v>-66191.479153043911</v>
      </c>
      <c r="K11" s="1058">
        <v>4657755.2005796488</v>
      </c>
    </row>
    <row r="12" spans="1:14" ht="15" customHeight="1">
      <c r="A12" s="1414" t="s">
        <v>1306</v>
      </c>
      <c r="B12" s="1414"/>
      <c r="C12" s="1414"/>
      <c r="D12" s="1414"/>
      <c r="E12" s="1414"/>
      <c r="F12" s="1414"/>
      <c r="G12" s="1414"/>
      <c r="H12" s="1414"/>
      <c r="I12" s="1414"/>
      <c r="J12" s="1414"/>
      <c r="K12" s="1414"/>
      <c r="L12" s="1024"/>
      <c r="M12" s="1024"/>
      <c r="N12" s="1066"/>
    </row>
    <row r="13" spans="1:14" ht="15" customHeight="1">
      <c r="A13" s="1438" t="s">
        <v>1383</v>
      </c>
      <c r="B13" s="1438"/>
      <c r="C13" s="1438"/>
      <c r="D13" s="1438"/>
      <c r="E13" s="1438"/>
      <c r="F13" s="1438"/>
      <c r="G13" s="1438"/>
      <c r="H13" s="1438"/>
      <c r="I13" s="1438"/>
      <c r="J13" s="1438"/>
      <c r="K13" s="1438"/>
      <c r="L13" s="144"/>
      <c r="M13" s="144"/>
    </row>
    <row r="14" spans="1:14">
      <c r="A14" s="1415" t="s">
        <v>175</v>
      </c>
      <c r="B14" s="1415"/>
      <c r="C14" s="1415"/>
      <c r="D14" s="1415"/>
      <c r="E14" s="1415"/>
      <c r="F14" s="1415"/>
      <c r="G14" s="1415"/>
      <c r="H14" s="1415"/>
      <c r="I14" s="1415"/>
      <c r="J14" s="1415"/>
      <c r="K14" s="1415"/>
    </row>
  </sheetData>
  <mergeCells count="9">
    <mergeCell ref="A14:K14"/>
    <mergeCell ref="A1:K1"/>
    <mergeCell ref="A13:K13"/>
    <mergeCell ref="A12:K12"/>
    <mergeCell ref="A2:A3"/>
    <mergeCell ref="B2:D2"/>
    <mergeCell ref="E2:G2"/>
    <mergeCell ref="H2:J2"/>
    <mergeCell ref="K2:K3"/>
  </mergeCells>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0"/>
  <sheetViews>
    <sheetView workbookViewId="0">
      <selection sqref="A1:D1"/>
    </sheetView>
  </sheetViews>
  <sheetFormatPr defaultColWidth="8.85546875" defaultRowHeight="15"/>
  <cols>
    <col min="1" max="1" width="8.140625" style="1082" bestFit="1" customWidth="1"/>
    <col min="2" max="2" width="36.85546875" style="1082" bestFit="1" customWidth="1"/>
    <col min="3" max="3" width="12.42578125" style="1082" bestFit="1" customWidth="1"/>
    <col min="4" max="4" width="19.5703125" style="1082" bestFit="1" customWidth="1"/>
    <col min="5" max="6" width="18.42578125" style="1082" bestFit="1" customWidth="1"/>
    <col min="7" max="7" width="16.140625" style="1082" bestFit="1" customWidth="1"/>
    <col min="8" max="8" width="16.5703125" style="1082" bestFit="1" customWidth="1"/>
    <col min="9" max="9" width="16.42578125" style="1091" bestFit="1" customWidth="1"/>
    <col min="10" max="10" width="19.5703125" style="1091" bestFit="1" customWidth="1"/>
    <col min="11" max="11" width="15.7109375" style="1082" bestFit="1" customWidth="1"/>
    <col min="12" max="12" width="15.85546875" style="1082" bestFit="1" customWidth="1"/>
    <col min="13" max="13" width="17.28515625" style="1082" bestFit="1" customWidth="1"/>
    <col min="14" max="14" width="17" style="1082" bestFit="1" customWidth="1"/>
    <col min="15" max="16384" width="8.85546875" style="1082"/>
  </cols>
  <sheetData>
    <row r="1" spans="1:14" s="1067" customFormat="1">
      <c r="A1" s="1441" t="s">
        <v>60</v>
      </c>
      <c r="B1" s="1441"/>
      <c r="C1" s="1441"/>
      <c r="D1" s="1441"/>
      <c r="I1" s="1068"/>
      <c r="J1" s="1068"/>
    </row>
    <row r="2" spans="1:14" s="1067" customFormat="1">
      <c r="A2" s="1442" t="s">
        <v>1129</v>
      </c>
      <c r="B2" s="1442" t="s">
        <v>1130</v>
      </c>
      <c r="C2" s="1444" t="s">
        <v>78</v>
      </c>
      <c r="D2" s="1444"/>
      <c r="E2" s="1444"/>
      <c r="F2" s="1444"/>
      <c r="G2" s="1444"/>
      <c r="H2" s="1444"/>
      <c r="I2" s="1445" t="s">
        <v>79</v>
      </c>
      <c r="J2" s="1446"/>
      <c r="K2" s="1446"/>
      <c r="L2" s="1446"/>
      <c r="M2" s="1446"/>
      <c r="N2" s="1446"/>
    </row>
    <row r="3" spans="1:14" s="1071" customFormat="1" ht="105">
      <c r="A3" s="1443"/>
      <c r="B3" s="1442"/>
      <c r="C3" s="1069" t="s">
        <v>1131</v>
      </c>
      <c r="D3" s="1069" t="s">
        <v>1132</v>
      </c>
      <c r="E3" s="1069" t="s">
        <v>1133</v>
      </c>
      <c r="F3" s="1069" t="s">
        <v>1134</v>
      </c>
      <c r="G3" s="1069" t="s">
        <v>1135</v>
      </c>
      <c r="H3" s="1069" t="s">
        <v>1136</v>
      </c>
      <c r="I3" s="1070" t="s">
        <v>1384</v>
      </c>
      <c r="J3" s="1070" t="s">
        <v>1385</v>
      </c>
      <c r="K3" s="1070" t="s">
        <v>1386</v>
      </c>
      <c r="L3" s="1070" t="s">
        <v>1387</v>
      </c>
      <c r="M3" s="1070" t="s">
        <v>1388</v>
      </c>
      <c r="N3" s="1070" t="s">
        <v>1389</v>
      </c>
    </row>
    <row r="4" spans="1:14" s="1067" customFormat="1">
      <c r="A4" s="1072" t="s">
        <v>1137</v>
      </c>
      <c r="B4" s="1073" t="s">
        <v>1138</v>
      </c>
      <c r="C4" s="1074"/>
      <c r="D4" s="1074"/>
      <c r="E4" s="1072"/>
      <c r="F4" s="1072"/>
      <c r="G4" s="1072"/>
      <c r="H4" s="1075"/>
      <c r="I4" s="1076"/>
      <c r="J4" s="1076"/>
      <c r="K4" s="1077"/>
      <c r="L4" s="1078"/>
      <c r="M4" s="1078"/>
      <c r="N4" s="1078"/>
    </row>
    <row r="5" spans="1:14">
      <c r="A5" s="1073" t="s">
        <v>1139</v>
      </c>
      <c r="B5" s="1073" t="s">
        <v>1140</v>
      </c>
      <c r="C5" s="1079"/>
      <c r="D5" s="1079"/>
      <c r="E5" s="1079"/>
      <c r="F5" s="1079"/>
      <c r="G5" s="1079"/>
      <c r="H5" s="1080"/>
      <c r="I5" s="1076"/>
      <c r="J5" s="1076"/>
      <c r="K5" s="1077"/>
      <c r="L5" s="1081"/>
      <c r="M5" s="1081"/>
      <c r="N5" s="1081"/>
    </row>
    <row r="6" spans="1:14">
      <c r="A6" s="1083">
        <v>1</v>
      </c>
      <c r="B6" s="1084" t="s">
        <v>1141</v>
      </c>
      <c r="C6" s="1085">
        <v>32</v>
      </c>
      <c r="D6" s="1085">
        <v>628550</v>
      </c>
      <c r="E6" s="1085">
        <v>5352764.862291445</v>
      </c>
      <c r="F6" s="1085">
        <v>5367160.0002608728</v>
      </c>
      <c r="G6" s="1085">
        <v>-14395.137969428883</v>
      </c>
      <c r="H6" s="1085">
        <v>95625.577594057526</v>
      </c>
      <c r="I6" s="1085">
        <v>34</v>
      </c>
      <c r="J6" s="1085">
        <v>787375</v>
      </c>
      <c r="K6" s="1085">
        <v>2549033.3660787628</v>
      </c>
      <c r="L6" s="1085">
        <v>2566071.2468651729</v>
      </c>
      <c r="M6" s="1085">
        <v>-17037.880786410846</v>
      </c>
      <c r="N6" s="1085">
        <v>82048.330541344068</v>
      </c>
    </row>
    <row r="7" spans="1:14">
      <c r="A7" s="1083">
        <v>2</v>
      </c>
      <c r="B7" s="1084" t="s">
        <v>1142</v>
      </c>
      <c r="C7" s="1085">
        <v>36</v>
      </c>
      <c r="D7" s="1085">
        <v>1773500</v>
      </c>
      <c r="E7" s="1085">
        <v>3566045.7404830102</v>
      </c>
      <c r="F7" s="1085">
        <v>3602648.6760360524</v>
      </c>
      <c r="G7" s="1085">
        <v>-36602.935553042371</v>
      </c>
      <c r="H7" s="1085">
        <v>332498.15909379802</v>
      </c>
      <c r="I7" s="1085">
        <v>36</v>
      </c>
      <c r="J7" s="1085">
        <v>1797810</v>
      </c>
      <c r="K7" s="1085">
        <v>2017947.226804839</v>
      </c>
      <c r="L7" s="1085">
        <v>1987100.9533116657</v>
      </c>
      <c r="M7" s="1085">
        <v>30846.273493173274</v>
      </c>
      <c r="N7" s="1085">
        <v>378356.38879828155</v>
      </c>
    </row>
    <row r="8" spans="1:14">
      <c r="A8" s="1083">
        <v>3</v>
      </c>
      <c r="B8" s="1084" t="s">
        <v>1143</v>
      </c>
      <c r="C8" s="1085">
        <v>25</v>
      </c>
      <c r="D8" s="1085">
        <v>633103</v>
      </c>
      <c r="E8" s="1085">
        <v>190907.71900910576</v>
      </c>
      <c r="F8" s="1085">
        <v>204570.49116032402</v>
      </c>
      <c r="G8" s="1085">
        <v>-13662.762151218274</v>
      </c>
      <c r="H8" s="1085">
        <v>79122.507299187157</v>
      </c>
      <c r="I8" s="1085">
        <v>24</v>
      </c>
      <c r="J8" s="1085">
        <v>644072</v>
      </c>
      <c r="K8" s="1085">
        <v>109331.08305881255</v>
      </c>
      <c r="L8" s="1085">
        <v>99395.912645713062</v>
      </c>
      <c r="M8" s="1085">
        <v>9935.1704130994804</v>
      </c>
      <c r="N8" s="1085">
        <v>92386.339710373257</v>
      </c>
    </row>
    <row r="9" spans="1:14">
      <c r="A9" s="1083">
        <v>4</v>
      </c>
      <c r="B9" s="1084" t="s">
        <v>1144</v>
      </c>
      <c r="C9" s="1085">
        <v>21</v>
      </c>
      <c r="D9" s="1085">
        <v>940074</v>
      </c>
      <c r="E9" s="1085">
        <v>100879.17909098796</v>
      </c>
      <c r="F9" s="1085">
        <v>131983.91127217541</v>
      </c>
      <c r="G9" s="1085">
        <v>-31104.732181187461</v>
      </c>
      <c r="H9" s="1085">
        <v>86692.51844309023</v>
      </c>
      <c r="I9" s="1085">
        <v>20</v>
      </c>
      <c r="J9" s="1085">
        <v>916847</v>
      </c>
      <c r="K9" s="1085">
        <v>71608.317777688251</v>
      </c>
      <c r="L9" s="1085">
        <v>55482.969644488461</v>
      </c>
      <c r="M9" s="1085">
        <v>16125.348133199801</v>
      </c>
      <c r="N9" s="1085">
        <v>106354.10963474726</v>
      </c>
    </row>
    <row r="10" spans="1:14">
      <c r="A10" s="1083">
        <v>5</v>
      </c>
      <c r="B10" s="1084" t="s">
        <v>1145</v>
      </c>
      <c r="C10" s="1085">
        <v>22</v>
      </c>
      <c r="D10" s="1085">
        <v>422082</v>
      </c>
      <c r="E10" s="1085">
        <v>282145.53479797504</v>
      </c>
      <c r="F10" s="1085">
        <v>294815.12021132524</v>
      </c>
      <c r="G10" s="1085">
        <v>-12669.585413350243</v>
      </c>
      <c r="H10" s="1085">
        <v>108468.11471696095</v>
      </c>
      <c r="I10" s="1085">
        <v>23</v>
      </c>
      <c r="J10" s="1085">
        <v>439558</v>
      </c>
      <c r="K10" s="1085">
        <v>188957.01906265874</v>
      </c>
      <c r="L10" s="1085">
        <v>159896.26910931425</v>
      </c>
      <c r="M10" s="1085">
        <v>29060.749953344508</v>
      </c>
      <c r="N10" s="1085">
        <v>142307.36813117948</v>
      </c>
    </row>
    <row r="11" spans="1:14">
      <c r="A11" s="1083">
        <v>6</v>
      </c>
      <c r="B11" s="1084" t="s">
        <v>1146</v>
      </c>
      <c r="C11" s="1085">
        <v>25</v>
      </c>
      <c r="D11" s="1085">
        <v>507214</v>
      </c>
      <c r="E11" s="1085">
        <v>38512.704063920595</v>
      </c>
      <c r="F11" s="1085">
        <v>67458.907989034167</v>
      </c>
      <c r="G11" s="1085">
        <v>-28946.203925113561</v>
      </c>
      <c r="H11" s="1085">
        <v>91238.61748163322</v>
      </c>
      <c r="I11" s="1085">
        <v>23</v>
      </c>
      <c r="J11" s="1085">
        <v>489352</v>
      </c>
      <c r="K11" s="1085">
        <v>21400.965521414237</v>
      </c>
      <c r="L11" s="1085">
        <v>18108.661776973287</v>
      </c>
      <c r="M11" s="1085">
        <v>3292.3037444409483</v>
      </c>
      <c r="N11" s="1085">
        <v>98287.496889507558</v>
      </c>
    </row>
    <row r="12" spans="1:14">
      <c r="A12" s="1083">
        <v>7</v>
      </c>
      <c r="B12" s="1084" t="s">
        <v>1147</v>
      </c>
      <c r="C12" s="1085">
        <v>15</v>
      </c>
      <c r="D12" s="1085">
        <v>256052</v>
      </c>
      <c r="E12" s="1085">
        <v>5397.9319425445838</v>
      </c>
      <c r="F12" s="1085">
        <v>12548.427076231334</v>
      </c>
      <c r="G12" s="1085">
        <v>-7150.4951336867498</v>
      </c>
      <c r="H12" s="1085">
        <v>27090.571997161132</v>
      </c>
      <c r="I12" s="1085">
        <v>15</v>
      </c>
      <c r="J12" s="1085">
        <v>247469</v>
      </c>
      <c r="K12" s="1085">
        <v>1860.1699836342416</v>
      </c>
      <c r="L12" s="1085">
        <v>2878.1649841779999</v>
      </c>
      <c r="M12" s="1085">
        <v>-1017.9950005437586</v>
      </c>
      <c r="N12" s="1085">
        <v>27027.143937979879</v>
      </c>
    </row>
    <row r="13" spans="1:14">
      <c r="A13" s="1083">
        <v>8</v>
      </c>
      <c r="B13" s="1084" t="s">
        <v>1148</v>
      </c>
      <c r="C13" s="1085">
        <v>12</v>
      </c>
      <c r="D13" s="1085">
        <v>106926</v>
      </c>
      <c r="E13" s="1085">
        <v>1028.4465798136596</v>
      </c>
      <c r="F13" s="1085">
        <v>2497.0495023629996</v>
      </c>
      <c r="G13" s="1085">
        <v>-1468.6029225493405</v>
      </c>
      <c r="H13" s="1085">
        <v>8894.7166874069899</v>
      </c>
      <c r="I13" s="1085">
        <v>12</v>
      </c>
      <c r="J13" s="1085">
        <v>105080</v>
      </c>
      <c r="K13" s="1085">
        <v>1834.50366237973</v>
      </c>
      <c r="L13" s="1085">
        <v>923.09643945199991</v>
      </c>
      <c r="M13" s="1085">
        <v>911.40722292773046</v>
      </c>
      <c r="N13" s="1085">
        <v>10164.554760066972</v>
      </c>
    </row>
    <row r="14" spans="1:14">
      <c r="A14" s="1083">
        <v>9</v>
      </c>
      <c r="B14" s="1084" t="s">
        <v>1149</v>
      </c>
      <c r="C14" s="1085">
        <v>7</v>
      </c>
      <c r="D14" s="1085">
        <v>45546</v>
      </c>
      <c r="E14" s="1085">
        <v>6464.0203569379992</v>
      </c>
      <c r="F14" s="1085">
        <v>344.58269325799995</v>
      </c>
      <c r="G14" s="1085">
        <v>6119.4376636799998</v>
      </c>
      <c r="H14" s="1085">
        <v>8797.8703843278508</v>
      </c>
      <c r="I14" s="1085">
        <v>7</v>
      </c>
      <c r="J14" s="1085">
        <v>47417</v>
      </c>
      <c r="K14" s="1085">
        <v>788.29377179699998</v>
      </c>
      <c r="L14" s="1085">
        <v>322.37005946600004</v>
      </c>
      <c r="M14" s="1085">
        <v>465.92371233099988</v>
      </c>
      <c r="N14" s="1085">
        <v>9570.0856389227101</v>
      </c>
    </row>
    <row r="15" spans="1:14">
      <c r="A15" s="1083">
        <v>10</v>
      </c>
      <c r="B15" s="1084" t="s">
        <v>1150</v>
      </c>
      <c r="C15" s="1085">
        <v>22</v>
      </c>
      <c r="D15" s="1085">
        <v>229940</v>
      </c>
      <c r="E15" s="1085">
        <v>12161.118866902196</v>
      </c>
      <c r="F15" s="1085">
        <v>9249.2767458332346</v>
      </c>
      <c r="G15" s="1085">
        <v>2911.8421210689621</v>
      </c>
      <c r="H15" s="1085">
        <v>29286.885918869451</v>
      </c>
      <c r="I15" s="1085">
        <v>22</v>
      </c>
      <c r="J15" s="1085">
        <v>227917</v>
      </c>
      <c r="K15" s="1085">
        <v>3245.1869369369233</v>
      </c>
      <c r="L15" s="1085">
        <v>3165.1813504759998</v>
      </c>
      <c r="M15" s="1085">
        <v>80.005586460922984</v>
      </c>
      <c r="N15" s="1085">
        <v>30470.287422671317</v>
      </c>
    </row>
    <row r="16" spans="1:14">
      <c r="A16" s="1083">
        <v>11</v>
      </c>
      <c r="B16" s="1084" t="s">
        <v>1151</v>
      </c>
      <c r="C16" s="1085">
        <v>21</v>
      </c>
      <c r="D16" s="1085">
        <v>617379</v>
      </c>
      <c r="E16" s="1085">
        <v>47796.385788130188</v>
      </c>
      <c r="F16" s="1085">
        <v>51242.753615830719</v>
      </c>
      <c r="G16" s="1085">
        <v>-3446.3678277005242</v>
      </c>
      <c r="H16" s="1085">
        <v>130766.62072416114</v>
      </c>
      <c r="I16" s="1085">
        <v>21</v>
      </c>
      <c r="J16" s="1085">
        <v>604977</v>
      </c>
      <c r="K16" s="1085">
        <v>19749.604812980189</v>
      </c>
      <c r="L16" s="1085">
        <v>18579.33192511852</v>
      </c>
      <c r="M16" s="1085">
        <v>1170.2728878616622</v>
      </c>
      <c r="N16" s="1085">
        <v>137775.07229674602</v>
      </c>
    </row>
    <row r="17" spans="1:14">
      <c r="A17" s="1083">
        <v>12</v>
      </c>
      <c r="B17" s="1084" t="s">
        <v>1152</v>
      </c>
      <c r="C17" s="1085">
        <v>15</v>
      </c>
      <c r="D17" s="1085">
        <v>246438</v>
      </c>
      <c r="E17" s="1085">
        <v>3424.4904387257616</v>
      </c>
      <c r="F17" s="1085">
        <v>7565.9551438469998</v>
      </c>
      <c r="G17" s="1085">
        <v>-4141.4647051212378</v>
      </c>
      <c r="H17" s="1085">
        <v>24776.348005679924</v>
      </c>
      <c r="I17" s="1085">
        <v>14</v>
      </c>
      <c r="J17" s="1085">
        <v>227228</v>
      </c>
      <c r="K17" s="1085">
        <v>668.23744856463918</v>
      </c>
      <c r="L17" s="1085">
        <v>2383.9553721819998</v>
      </c>
      <c r="M17" s="1085">
        <v>-1715.7179236173611</v>
      </c>
      <c r="N17" s="1085">
        <v>23929.930134168535</v>
      </c>
    </row>
    <row r="18" spans="1:14">
      <c r="A18" s="1083">
        <v>13</v>
      </c>
      <c r="B18" s="1084" t="s">
        <v>1153</v>
      </c>
      <c r="C18" s="1085">
        <v>23</v>
      </c>
      <c r="D18" s="1085">
        <v>297318</v>
      </c>
      <c r="E18" s="1085">
        <v>20570.616173302136</v>
      </c>
      <c r="F18" s="1085">
        <v>36775.999242177328</v>
      </c>
      <c r="G18" s="1085">
        <v>-16205.373068875198</v>
      </c>
      <c r="H18" s="1085">
        <v>80517.191714670727</v>
      </c>
      <c r="I18" s="1085">
        <v>22</v>
      </c>
      <c r="J18" s="1085">
        <v>274697</v>
      </c>
      <c r="K18" s="1085">
        <v>4673.2245475154232</v>
      </c>
      <c r="L18" s="1085">
        <v>8850.6077761527849</v>
      </c>
      <c r="M18" s="1085">
        <v>-4177.3832286373608</v>
      </c>
      <c r="N18" s="1085">
        <v>79633.739745628773</v>
      </c>
    </row>
    <row r="19" spans="1:14">
      <c r="A19" s="1083">
        <v>14</v>
      </c>
      <c r="B19" s="1084" t="s">
        <v>1154</v>
      </c>
      <c r="C19" s="1085">
        <v>22</v>
      </c>
      <c r="D19" s="1085">
        <v>176253</v>
      </c>
      <c r="E19" s="1085">
        <v>9298.3110224406755</v>
      </c>
      <c r="F19" s="1085">
        <v>3826.2817162470005</v>
      </c>
      <c r="G19" s="1085">
        <v>5472.0293061936745</v>
      </c>
      <c r="H19" s="1085">
        <v>21458.105252516165</v>
      </c>
      <c r="I19" s="1085">
        <v>21</v>
      </c>
      <c r="J19" s="1085">
        <v>180961</v>
      </c>
      <c r="K19" s="1085">
        <v>3832.7154833038803</v>
      </c>
      <c r="L19" s="1085">
        <v>2128.1309957360004</v>
      </c>
      <c r="M19" s="1085">
        <v>1704.5844875678808</v>
      </c>
      <c r="N19" s="1085">
        <v>23958.706561093528</v>
      </c>
    </row>
    <row r="20" spans="1:14">
      <c r="A20" s="1083">
        <v>15</v>
      </c>
      <c r="B20" s="1084" t="s">
        <v>1155</v>
      </c>
      <c r="C20" s="1085">
        <v>5</v>
      </c>
      <c r="D20" s="1085">
        <v>42565</v>
      </c>
      <c r="E20" s="1085">
        <v>3587.4686200759998</v>
      </c>
      <c r="F20" s="1085">
        <v>1163.9979791439998</v>
      </c>
      <c r="G20" s="1085">
        <v>2423.4706409320006</v>
      </c>
      <c r="H20" s="1085">
        <v>3759.8345648833301</v>
      </c>
      <c r="I20" s="1085">
        <v>5</v>
      </c>
      <c r="J20" s="1085">
        <v>40773</v>
      </c>
      <c r="K20" s="1085">
        <v>937.98954490100004</v>
      </c>
      <c r="L20" s="1085">
        <v>826.09197179700004</v>
      </c>
      <c r="M20" s="1085">
        <v>111.89757310399999</v>
      </c>
      <c r="N20" s="1085">
        <v>4025.861107163822</v>
      </c>
    </row>
    <row r="21" spans="1:14">
      <c r="A21" s="1083">
        <v>16</v>
      </c>
      <c r="B21" s="1084" t="s">
        <v>1156</v>
      </c>
      <c r="C21" s="1085">
        <v>12</v>
      </c>
      <c r="D21" s="1085">
        <v>236780</v>
      </c>
      <c r="E21" s="1085">
        <v>31038.256777189523</v>
      </c>
      <c r="F21" s="1085">
        <v>61774.165945057008</v>
      </c>
      <c r="G21" s="1085">
        <v>-30735.909167867485</v>
      </c>
      <c r="H21" s="1085">
        <v>52988.71937442982</v>
      </c>
      <c r="I21" s="1085">
        <v>13</v>
      </c>
      <c r="J21" s="1085">
        <v>228427</v>
      </c>
      <c r="K21" s="1085">
        <v>26803.775064089456</v>
      </c>
      <c r="L21" s="1085">
        <v>24002.093512246996</v>
      </c>
      <c r="M21" s="1085">
        <v>2801.681551842461</v>
      </c>
      <c r="N21" s="1085">
        <v>58909.810950913612</v>
      </c>
    </row>
    <row r="22" spans="1:14">
      <c r="A22" s="1083"/>
      <c r="B22" s="1073" t="s">
        <v>1157</v>
      </c>
      <c r="C22" s="1092">
        <v>315</v>
      </c>
      <c r="D22" s="1092">
        <v>7159720</v>
      </c>
      <c r="E22" s="1092">
        <v>9672022.7863025088</v>
      </c>
      <c r="F22" s="1092">
        <v>9855625.596589772</v>
      </c>
      <c r="G22" s="1092">
        <v>-183602.79028726672</v>
      </c>
      <c r="H22" s="1092">
        <v>1181982.3592528335</v>
      </c>
      <c r="I22" s="1092">
        <v>312</v>
      </c>
      <c r="J22" s="1092">
        <v>7259960</v>
      </c>
      <c r="K22" s="1092">
        <v>5022671.6795602785</v>
      </c>
      <c r="L22" s="1092">
        <v>4950115.0377401337</v>
      </c>
      <c r="M22" s="1092">
        <v>72556.64182014433</v>
      </c>
      <c r="N22" s="1092">
        <v>1305205.2262607885</v>
      </c>
    </row>
    <row r="23" spans="1:14">
      <c r="A23" s="1083"/>
      <c r="B23" s="1083"/>
      <c r="C23" s="1085"/>
      <c r="D23" s="1085"/>
      <c r="E23" s="1085"/>
      <c r="F23" s="1085"/>
      <c r="G23" s="1085"/>
      <c r="H23" s="1085"/>
      <c r="I23" s="1085"/>
      <c r="J23" s="1085"/>
      <c r="K23" s="1092"/>
      <c r="L23" s="1085"/>
      <c r="M23" s="1085"/>
      <c r="N23" s="1085"/>
    </row>
    <row r="24" spans="1:14">
      <c r="A24" s="1073" t="s">
        <v>1158</v>
      </c>
      <c r="B24" s="1073" t="s">
        <v>1159</v>
      </c>
      <c r="C24" s="1085"/>
      <c r="D24" s="1085"/>
      <c r="E24" s="1085"/>
      <c r="F24" s="1085"/>
      <c r="G24" s="1085"/>
      <c r="H24" s="1085"/>
      <c r="I24" s="1085"/>
      <c r="J24" s="1085"/>
      <c r="K24" s="1085"/>
      <c r="L24" s="1085"/>
      <c r="M24" s="1085"/>
      <c r="N24" s="1085"/>
    </row>
    <row r="25" spans="1:14">
      <c r="A25" s="1083">
        <v>17</v>
      </c>
      <c r="B25" s="1086" t="s">
        <v>1160</v>
      </c>
      <c r="C25" s="1085">
        <v>19</v>
      </c>
      <c r="D25" s="1085">
        <v>4142895</v>
      </c>
      <c r="E25" s="1085">
        <v>21519.140005183075</v>
      </c>
      <c r="F25" s="1085">
        <v>10098.917524522749</v>
      </c>
      <c r="G25" s="1085">
        <v>11420.222480660321</v>
      </c>
      <c r="H25" s="1085">
        <v>67337.876603806129</v>
      </c>
      <c r="I25" s="1085">
        <v>22</v>
      </c>
      <c r="J25" s="1085">
        <v>4831118</v>
      </c>
      <c r="K25" s="1085">
        <v>17284.233014401056</v>
      </c>
      <c r="L25" s="1085">
        <v>8081.5910203472349</v>
      </c>
      <c r="M25" s="1085">
        <v>9202.6419940538217</v>
      </c>
      <c r="N25" s="1085">
        <v>93756.726814911584</v>
      </c>
    </row>
    <row r="26" spans="1:14">
      <c r="A26" s="1083">
        <v>18</v>
      </c>
      <c r="B26" s="1086" t="s">
        <v>1161</v>
      </c>
      <c r="C26" s="1085">
        <v>31</v>
      </c>
      <c r="D26" s="1085">
        <v>12973512</v>
      </c>
      <c r="E26" s="1085">
        <v>42152.912180270527</v>
      </c>
      <c r="F26" s="1085">
        <v>33779.994214414924</v>
      </c>
      <c r="G26" s="1085">
        <v>8372.907965855602</v>
      </c>
      <c r="H26" s="1085">
        <v>235760.09601405481</v>
      </c>
      <c r="I26" s="1085">
        <v>30</v>
      </c>
      <c r="J26" s="1085">
        <v>13047923</v>
      </c>
      <c r="K26" s="1085">
        <v>19542.725531708911</v>
      </c>
      <c r="L26" s="1085">
        <v>25241.561338548392</v>
      </c>
      <c r="M26" s="1085">
        <v>-5698.8358068394773</v>
      </c>
      <c r="N26" s="1085">
        <v>267581.91093958647</v>
      </c>
    </row>
    <row r="27" spans="1:14">
      <c r="A27" s="1083">
        <v>19</v>
      </c>
      <c r="B27" s="1086" t="s">
        <v>1162</v>
      </c>
      <c r="C27" s="1085">
        <v>26</v>
      </c>
      <c r="D27" s="1085">
        <v>7809179</v>
      </c>
      <c r="E27" s="1085">
        <v>34326.094659291055</v>
      </c>
      <c r="F27" s="1085">
        <v>16104.601563731316</v>
      </c>
      <c r="G27" s="1085">
        <v>18221.483095559728</v>
      </c>
      <c r="H27" s="1085">
        <v>127841.82070488471</v>
      </c>
      <c r="I27" s="1085">
        <v>26</v>
      </c>
      <c r="J27" s="1085">
        <v>8299513</v>
      </c>
      <c r="K27" s="1085">
        <v>20176.453530406219</v>
      </c>
      <c r="L27" s="1085">
        <v>12383.673339924302</v>
      </c>
      <c r="M27" s="1085">
        <v>7792.7801904819225</v>
      </c>
      <c r="N27" s="1085">
        <v>163175.59036031738</v>
      </c>
    </row>
    <row r="28" spans="1:14">
      <c r="A28" s="1083">
        <v>20</v>
      </c>
      <c r="B28" s="1086" t="s">
        <v>1163</v>
      </c>
      <c r="C28" s="1085">
        <v>29</v>
      </c>
      <c r="D28" s="1085">
        <v>10612983</v>
      </c>
      <c r="E28" s="1085">
        <v>42320.481288447256</v>
      </c>
      <c r="F28" s="1085">
        <v>22114.805532520259</v>
      </c>
      <c r="G28" s="1085">
        <v>20205.675755927001</v>
      </c>
      <c r="H28" s="1085">
        <v>183255.529507359</v>
      </c>
      <c r="I28" s="1085">
        <v>29</v>
      </c>
      <c r="J28" s="1085">
        <v>11956147</v>
      </c>
      <c r="K28" s="1085">
        <v>27875.367695294663</v>
      </c>
      <c r="L28" s="1085">
        <v>17003.664931606472</v>
      </c>
      <c r="M28" s="1085">
        <v>10871.702763688194</v>
      </c>
      <c r="N28" s="1085">
        <v>245496.12939842933</v>
      </c>
    </row>
    <row r="29" spans="1:14">
      <c r="A29" s="1083">
        <v>21</v>
      </c>
      <c r="B29" s="1086" t="s">
        <v>1164</v>
      </c>
      <c r="C29" s="1085">
        <v>24</v>
      </c>
      <c r="D29" s="1085">
        <v>10899311</v>
      </c>
      <c r="E29" s="1085">
        <v>38735.694523668237</v>
      </c>
      <c r="F29" s="1085">
        <v>16631.98256291396</v>
      </c>
      <c r="G29" s="1085">
        <v>22103.711960754281</v>
      </c>
      <c r="H29" s="1085">
        <v>133383.69082141953</v>
      </c>
      <c r="I29" s="1085">
        <v>24</v>
      </c>
      <c r="J29" s="1085">
        <v>14684798</v>
      </c>
      <c r="K29" s="1085">
        <v>35946.453964866982</v>
      </c>
      <c r="L29" s="1085">
        <v>13895.034143002258</v>
      </c>
      <c r="M29" s="1085">
        <v>22051.419821864725</v>
      </c>
      <c r="N29" s="1085">
        <v>198483.21051382419</v>
      </c>
    </row>
    <row r="30" spans="1:14">
      <c r="A30" s="1083">
        <v>22</v>
      </c>
      <c r="B30" s="1086" t="s">
        <v>1165</v>
      </c>
      <c r="C30" s="1085">
        <v>9</v>
      </c>
      <c r="D30" s="1085">
        <v>721832</v>
      </c>
      <c r="E30" s="1085">
        <v>5285.1062927850007</v>
      </c>
      <c r="F30" s="1085">
        <v>1393.0195891141429</v>
      </c>
      <c r="G30" s="1085">
        <v>3892.0867036708569</v>
      </c>
      <c r="H30" s="1085">
        <v>13994.081689709999</v>
      </c>
      <c r="I30" s="1085">
        <v>9</v>
      </c>
      <c r="J30" s="1085">
        <v>785733</v>
      </c>
      <c r="K30" s="1085">
        <v>2964.3794798600002</v>
      </c>
      <c r="L30" s="1085">
        <v>1141.4970114324906</v>
      </c>
      <c r="M30" s="1085">
        <v>1822.88246842751</v>
      </c>
      <c r="N30" s="1085">
        <v>18581.440517662864</v>
      </c>
    </row>
    <row r="31" spans="1:14">
      <c r="A31" s="1083">
        <v>23</v>
      </c>
      <c r="B31" s="1086" t="s">
        <v>1166</v>
      </c>
      <c r="C31" s="1085">
        <v>22</v>
      </c>
      <c r="D31" s="1085">
        <v>4666901</v>
      </c>
      <c r="E31" s="1085">
        <v>16976.428693505957</v>
      </c>
      <c r="F31" s="1085">
        <v>9232.6591186750375</v>
      </c>
      <c r="G31" s="1085">
        <v>7743.7695748309234</v>
      </c>
      <c r="H31" s="1085">
        <v>90583.604408326428</v>
      </c>
      <c r="I31" s="1085">
        <v>23</v>
      </c>
      <c r="J31" s="1085">
        <v>5308373</v>
      </c>
      <c r="K31" s="1085">
        <v>13418.906440338853</v>
      </c>
      <c r="L31" s="1085">
        <v>6947.9026913074513</v>
      </c>
      <c r="M31" s="1085">
        <v>6471.0037490314016</v>
      </c>
      <c r="N31" s="1085">
        <v>117251.12717180245</v>
      </c>
    </row>
    <row r="32" spans="1:14">
      <c r="A32" s="1083">
        <v>24</v>
      </c>
      <c r="B32" s="1086" t="s">
        <v>1167</v>
      </c>
      <c r="C32" s="1085">
        <v>26</v>
      </c>
      <c r="D32" s="1085">
        <v>5315932</v>
      </c>
      <c r="E32" s="1085">
        <v>22573.234181247492</v>
      </c>
      <c r="F32" s="1085">
        <v>16216.025434452511</v>
      </c>
      <c r="G32" s="1085">
        <v>6357.2087467949877</v>
      </c>
      <c r="H32" s="1085">
        <v>98672.560731540536</v>
      </c>
      <c r="I32" s="1085">
        <v>27</v>
      </c>
      <c r="J32" s="1085">
        <v>5159456</v>
      </c>
      <c r="K32" s="1085">
        <v>10271.575482054996</v>
      </c>
      <c r="L32" s="1085">
        <v>13853.457013357664</v>
      </c>
      <c r="M32" s="1085">
        <v>-3581.881531302668</v>
      </c>
      <c r="N32" s="1085">
        <v>113547.55748877375</v>
      </c>
    </row>
    <row r="33" spans="1:14">
      <c r="A33" s="1083">
        <v>25</v>
      </c>
      <c r="B33" s="1086" t="s">
        <v>1168</v>
      </c>
      <c r="C33" s="1085">
        <v>126</v>
      </c>
      <c r="D33" s="1085">
        <v>13175494</v>
      </c>
      <c r="E33" s="1085">
        <v>62574.245896082983</v>
      </c>
      <c r="F33" s="1085">
        <v>38843.237604702423</v>
      </c>
      <c r="G33" s="1085">
        <v>23730.998291380565</v>
      </c>
      <c r="H33" s="1085">
        <v>172819.47499282489</v>
      </c>
      <c r="I33" s="1085">
        <v>140</v>
      </c>
      <c r="J33" s="1085">
        <v>14315827</v>
      </c>
      <c r="K33" s="1085">
        <v>35107.086491562026</v>
      </c>
      <c r="L33" s="1085">
        <v>24820.240388525013</v>
      </c>
      <c r="M33" s="1085">
        <v>10286.846103037005</v>
      </c>
      <c r="N33" s="1085">
        <v>220141.5934093328</v>
      </c>
    </row>
    <row r="34" spans="1:14">
      <c r="A34" s="1083">
        <v>26</v>
      </c>
      <c r="B34" s="1086" t="s">
        <v>1169</v>
      </c>
      <c r="C34" s="1085">
        <v>43</v>
      </c>
      <c r="D34" s="1085">
        <v>15272141</v>
      </c>
      <c r="E34" s="1085">
        <v>23863.884966244008</v>
      </c>
      <c r="F34" s="1085">
        <v>16119.952795232</v>
      </c>
      <c r="G34" s="1085">
        <v>7743.9321710120021</v>
      </c>
      <c r="H34" s="1085">
        <v>151751.22093520593</v>
      </c>
      <c r="I34" s="1085">
        <v>42</v>
      </c>
      <c r="J34" s="1085">
        <v>15423310</v>
      </c>
      <c r="K34" s="1085">
        <v>9488.0646872108082</v>
      </c>
      <c r="L34" s="1085">
        <v>11166.050882174362</v>
      </c>
      <c r="M34" s="1085">
        <v>-1677.9861949635476</v>
      </c>
      <c r="N34" s="1085">
        <v>179802.65414109832</v>
      </c>
    </row>
    <row r="35" spans="1:14">
      <c r="A35" s="1083">
        <v>27</v>
      </c>
      <c r="B35" s="1086" t="s">
        <v>1170</v>
      </c>
      <c r="C35" s="1085">
        <v>35</v>
      </c>
      <c r="D35" s="1085">
        <v>12701619</v>
      </c>
      <c r="E35" s="1085">
        <v>51675.826467462641</v>
      </c>
      <c r="F35" s="1085">
        <v>34714.356255763785</v>
      </c>
      <c r="G35" s="1085">
        <v>16961.480211698869</v>
      </c>
      <c r="H35" s="1085">
        <v>241682.53989368497</v>
      </c>
      <c r="I35" s="1085">
        <v>37</v>
      </c>
      <c r="J35" s="1085">
        <v>13161385</v>
      </c>
      <c r="K35" s="1085">
        <v>27192.081817627666</v>
      </c>
      <c r="L35" s="1085">
        <v>24412.017368807625</v>
      </c>
      <c r="M35" s="1085">
        <v>2780.0644488200405</v>
      </c>
      <c r="N35" s="1085">
        <v>290269.66513910244</v>
      </c>
    </row>
    <row r="36" spans="1:14">
      <c r="A36" s="1083"/>
      <c r="B36" s="1073" t="s">
        <v>1171</v>
      </c>
      <c r="C36" s="1092">
        <v>390</v>
      </c>
      <c r="D36" s="1092">
        <v>98291799</v>
      </c>
      <c r="E36" s="1092">
        <v>362003.04915418819</v>
      </c>
      <c r="F36" s="1092">
        <v>215249.55219604314</v>
      </c>
      <c r="G36" s="1092">
        <v>146753.47695814513</v>
      </c>
      <c r="H36" s="1092">
        <v>1517082.496302817</v>
      </c>
      <c r="I36" s="1092">
        <v>409</v>
      </c>
      <c r="J36" s="1092">
        <v>106973583</v>
      </c>
      <c r="K36" s="1092">
        <v>219267.32813533215</v>
      </c>
      <c r="L36" s="1092">
        <v>158946.69012903326</v>
      </c>
      <c r="M36" s="1092">
        <v>60320.638006298934</v>
      </c>
      <c r="N36" s="1092">
        <v>1908087.6058948413</v>
      </c>
    </row>
    <row r="37" spans="1:14">
      <c r="A37" s="1083"/>
      <c r="B37" s="1083"/>
      <c r="C37" s="1085"/>
      <c r="D37" s="1085"/>
      <c r="E37" s="1085"/>
      <c r="F37" s="1085"/>
      <c r="G37" s="1085"/>
      <c r="H37" s="1085"/>
      <c r="I37" s="1085"/>
      <c r="J37" s="1085"/>
      <c r="K37" s="1092"/>
      <c r="L37" s="1085"/>
      <c r="M37" s="1085"/>
      <c r="N37" s="1085"/>
    </row>
    <row r="38" spans="1:14">
      <c r="A38" s="1073" t="s">
        <v>1172</v>
      </c>
      <c r="B38" s="1073" t="s">
        <v>1173</v>
      </c>
      <c r="C38" s="1085"/>
      <c r="D38" s="1085"/>
      <c r="E38" s="1085"/>
      <c r="F38" s="1085"/>
      <c r="G38" s="1085"/>
      <c r="H38" s="1085"/>
      <c r="I38" s="1085"/>
      <c r="J38" s="1085"/>
      <c r="K38" s="1085"/>
      <c r="L38" s="1085"/>
      <c r="M38" s="1085"/>
      <c r="N38" s="1085"/>
    </row>
    <row r="39" spans="1:14">
      <c r="A39" s="1083">
        <v>28</v>
      </c>
      <c r="B39" s="1086" t="s">
        <v>1174</v>
      </c>
      <c r="C39" s="1085">
        <v>20</v>
      </c>
      <c r="D39" s="1085">
        <v>519049</v>
      </c>
      <c r="E39" s="1085">
        <v>5893.4522378113315</v>
      </c>
      <c r="F39" s="1085">
        <v>4682.4854404004673</v>
      </c>
      <c r="G39" s="1085">
        <v>1210.9667974108636</v>
      </c>
      <c r="H39" s="1085">
        <v>23170.168790564789</v>
      </c>
      <c r="I39" s="1085">
        <v>20</v>
      </c>
      <c r="J39" s="1085">
        <v>531595</v>
      </c>
      <c r="K39" s="1085">
        <v>2932.8076658950868</v>
      </c>
      <c r="L39" s="1085">
        <v>2490.37620612826</v>
      </c>
      <c r="M39" s="1085">
        <v>442.43145976682661</v>
      </c>
      <c r="N39" s="1085">
        <v>25401.24892557655</v>
      </c>
    </row>
    <row r="40" spans="1:14" ht="30">
      <c r="A40" s="1083">
        <v>29</v>
      </c>
      <c r="B40" s="1086" t="s">
        <v>1175</v>
      </c>
      <c r="C40" s="1085">
        <v>31</v>
      </c>
      <c r="D40" s="1085">
        <v>5317925</v>
      </c>
      <c r="E40" s="1085">
        <v>27905.750694770784</v>
      </c>
      <c r="F40" s="1085">
        <v>22180.446389824112</v>
      </c>
      <c r="G40" s="1085">
        <v>5725.3043049466687</v>
      </c>
      <c r="H40" s="1085">
        <v>153898.7044268187</v>
      </c>
      <c r="I40" s="1085">
        <v>31</v>
      </c>
      <c r="J40" s="1085">
        <v>5330143</v>
      </c>
      <c r="K40" s="1085">
        <v>13447.303261799882</v>
      </c>
      <c r="L40" s="1085">
        <v>14620.370600518305</v>
      </c>
      <c r="M40" s="1085">
        <v>-1173.0673387184243</v>
      </c>
      <c r="N40" s="1085">
        <v>175014.00170954326</v>
      </c>
    </row>
    <row r="41" spans="1:14" ht="30">
      <c r="A41" s="1083">
        <v>30</v>
      </c>
      <c r="B41" s="1086" t="s">
        <v>1176</v>
      </c>
      <c r="C41" s="1085">
        <v>28</v>
      </c>
      <c r="D41" s="1085">
        <v>4447644</v>
      </c>
      <c r="E41" s="1085">
        <v>40436.645187431444</v>
      </c>
      <c r="F41" s="1085">
        <v>35982.693384562306</v>
      </c>
      <c r="G41" s="1085">
        <v>4453.9418028691334</v>
      </c>
      <c r="H41" s="1085">
        <v>191809.77256638228</v>
      </c>
      <c r="I41" s="1085">
        <v>29</v>
      </c>
      <c r="J41" s="1085">
        <v>4341033</v>
      </c>
      <c r="K41" s="1085">
        <v>24826.880702589558</v>
      </c>
      <c r="L41" s="1085">
        <v>21340.59580202389</v>
      </c>
      <c r="M41" s="1085">
        <v>3486.2849005656626</v>
      </c>
      <c r="N41" s="1085">
        <v>214075.75036592217</v>
      </c>
    </row>
    <row r="42" spans="1:14">
      <c r="A42" s="1083">
        <v>31</v>
      </c>
      <c r="B42" s="1086" t="s">
        <v>1177</v>
      </c>
      <c r="C42" s="1085">
        <v>11</v>
      </c>
      <c r="D42" s="1085">
        <v>1053181</v>
      </c>
      <c r="E42" s="1085">
        <v>9792.4710444504053</v>
      </c>
      <c r="F42" s="1085">
        <v>3722.1267252800994</v>
      </c>
      <c r="G42" s="1085">
        <v>6070.3443191703063</v>
      </c>
      <c r="H42" s="1085">
        <v>26590.894701261201</v>
      </c>
      <c r="I42" s="1085">
        <v>16</v>
      </c>
      <c r="J42" s="1085">
        <v>1415518</v>
      </c>
      <c r="K42" s="1085">
        <v>14528.119349963999</v>
      </c>
      <c r="L42" s="1085">
        <v>2698.5896575590309</v>
      </c>
      <c r="M42" s="1085">
        <v>11829.529692404969</v>
      </c>
      <c r="N42" s="1085">
        <v>42018.034177527188</v>
      </c>
    </row>
    <row r="43" spans="1:14">
      <c r="A43" s="1083">
        <v>32</v>
      </c>
      <c r="B43" s="1086" t="s">
        <v>1178</v>
      </c>
      <c r="C43" s="1085">
        <v>26</v>
      </c>
      <c r="D43" s="1085">
        <v>445949</v>
      </c>
      <c r="E43" s="1085">
        <v>67917.909911513052</v>
      </c>
      <c r="F43" s="1085">
        <v>103089.24938139509</v>
      </c>
      <c r="G43" s="1085">
        <v>-35171.339469882027</v>
      </c>
      <c r="H43" s="1085">
        <v>67435.218766291378</v>
      </c>
      <c r="I43" s="1085">
        <v>27</v>
      </c>
      <c r="J43" s="1085">
        <v>451213</v>
      </c>
      <c r="K43" s="1085">
        <v>82674.444848718893</v>
      </c>
      <c r="L43" s="1085">
        <v>39219.731527699172</v>
      </c>
      <c r="M43" s="1085">
        <v>43454.713321019735</v>
      </c>
      <c r="N43" s="1085">
        <v>109361.27033488489</v>
      </c>
    </row>
    <row r="44" spans="1:14">
      <c r="A44" s="1083">
        <v>33</v>
      </c>
      <c r="B44" s="1086" t="s">
        <v>1179</v>
      </c>
      <c r="C44" s="1085">
        <v>22</v>
      </c>
      <c r="D44" s="1085">
        <v>361815</v>
      </c>
      <c r="E44" s="1085">
        <v>6228.4511783412499</v>
      </c>
      <c r="F44" s="1085">
        <v>7330.7829701679848</v>
      </c>
      <c r="G44" s="1085">
        <v>-1102.3317918267364</v>
      </c>
      <c r="H44" s="1085">
        <v>16012.080288873052</v>
      </c>
      <c r="I44" s="1085">
        <v>22</v>
      </c>
      <c r="J44" s="1085">
        <v>375920</v>
      </c>
      <c r="K44" s="1085">
        <v>8043.6353981565517</v>
      </c>
      <c r="L44" s="1085">
        <v>3909.6195000389334</v>
      </c>
      <c r="M44" s="1085">
        <v>4134.0158981176191</v>
      </c>
      <c r="N44" s="1085">
        <v>21912.412446623006</v>
      </c>
    </row>
    <row r="45" spans="1:14">
      <c r="A45" s="1083"/>
      <c r="B45" s="1073" t="s">
        <v>1180</v>
      </c>
      <c r="C45" s="1092">
        <v>138</v>
      </c>
      <c r="D45" s="1092">
        <v>12145563</v>
      </c>
      <c r="E45" s="1092">
        <v>158174.68025431826</v>
      </c>
      <c r="F45" s="1092">
        <v>176987.78429163006</v>
      </c>
      <c r="G45" s="1092">
        <v>-18813.114037311789</v>
      </c>
      <c r="H45" s="1092">
        <v>478916.8395401914</v>
      </c>
      <c r="I45" s="1092">
        <v>145</v>
      </c>
      <c r="J45" s="1092">
        <v>12445422</v>
      </c>
      <c r="K45" s="1092">
        <v>146453.19122712399</v>
      </c>
      <c r="L45" s="1092">
        <v>84279.283293967586</v>
      </c>
      <c r="M45" s="1092">
        <v>62173.907933156392</v>
      </c>
      <c r="N45" s="1092">
        <v>587782.71796007699</v>
      </c>
    </row>
    <row r="46" spans="1:14">
      <c r="A46" s="1083"/>
      <c r="B46" s="1083"/>
      <c r="C46" s="1085"/>
      <c r="D46" s="1085"/>
      <c r="E46" s="1085"/>
      <c r="F46" s="1085"/>
      <c r="G46" s="1085"/>
      <c r="H46" s="1085"/>
      <c r="I46" s="1085"/>
      <c r="J46" s="1085"/>
      <c r="K46" s="1092"/>
      <c r="L46" s="1085"/>
      <c r="M46" s="1085"/>
      <c r="N46" s="1085"/>
    </row>
    <row r="47" spans="1:14">
      <c r="A47" s="1073" t="s">
        <v>1181</v>
      </c>
      <c r="B47" s="1073" t="s">
        <v>1182</v>
      </c>
      <c r="C47" s="1085"/>
      <c r="D47" s="1085"/>
      <c r="E47" s="1085"/>
      <c r="F47" s="1085"/>
      <c r="G47" s="1085"/>
      <c r="H47" s="1085"/>
      <c r="I47" s="1085"/>
      <c r="J47" s="1085"/>
      <c r="K47" s="1085"/>
      <c r="L47" s="1085"/>
      <c r="M47" s="1085"/>
      <c r="N47" s="1085"/>
    </row>
    <row r="48" spans="1:14">
      <c r="A48" s="1083">
        <v>34</v>
      </c>
      <c r="B48" s="1086" t="s">
        <v>1183</v>
      </c>
      <c r="C48" s="1085">
        <v>26</v>
      </c>
      <c r="D48" s="1085">
        <v>2759419</v>
      </c>
      <c r="E48" s="1085">
        <v>2473.5466249619976</v>
      </c>
      <c r="F48" s="1085">
        <v>1363.6953938804279</v>
      </c>
      <c r="G48" s="1085">
        <v>1109.8512310815699</v>
      </c>
      <c r="H48" s="1085">
        <v>17993.420616157466</v>
      </c>
      <c r="I48" s="1085">
        <v>26</v>
      </c>
      <c r="J48" s="1085">
        <v>2799015</v>
      </c>
      <c r="K48" s="1085">
        <v>1484.5041199079992</v>
      </c>
      <c r="L48" s="1085">
        <v>916.57216389841869</v>
      </c>
      <c r="M48" s="1085">
        <v>567.9319560095804</v>
      </c>
      <c r="N48" s="1085">
        <v>21596.700861620375</v>
      </c>
    </row>
    <row r="49" spans="1:14">
      <c r="A49" s="1083">
        <v>35</v>
      </c>
      <c r="B49" s="1086" t="s">
        <v>1184</v>
      </c>
      <c r="C49" s="1085">
        <v>10</v>
      </c>
      <c r="D49" s="1085">
        <v>2927533</v>
      </c>
      <c r="E49" s="1085">
        <v>1239.4034867959999</v>
      </c>
      <c r="F49" s="1085">
        <v>513.16803753499994</v>
      </c>
      <c r="G49" s="1085">
        <v>726.2354492610001</v>
      </c>
      <c r="H49" s="1085">
        <v>14340.103015886823</v>
      </c>
      <c r="I49" s="1085">
        <v>10</v>
      </c>
      <c r="J49" s="1085">
        <v>2944907</v>
      </c>
      <c r="K49" s="1085">
        <v>709.43495387500002</v>
      </c>
      <c r="L49" s="1085">
        <v>378.98839382594878</v>
      </c>
      <c r="M49" s="1085">
        <v>330.4465600490513</v>
      </c>
      <c r="N49" s="1085">
        <v>16729.623703669164</v>
      </c>
    </row>
    <row r="50" spans="1:14">
      <c r="A50" s="1083"/>
      <c r="B50" s="1073" t="s">
        <v>1185</v>
      </c>
      <c r="C50" s="1092">
        <v>36</v>
      </c>
      <c r="D50" s="1092">
        <v>5686952</v>
      </c>
      <c r="E50" s="1092">
        <v>3712.9501117579975</v>
      </c>
      <c r="F50" s="1092">
        <v>1876.8634314154278</v>
      </c>
      <c r="G50" s="1092">
        <v>1836.0866803425702</v>
      </c>
      <c r="H50" s="1092">
        <v>32333.523632044289</v>
      </c>
      <c r="I50" s="1092">
        <v>36</v>
      </c>
      <c r="J50" s="1092">
        <v>5743922</v>
      </c>
      <c r="K50" s="1092">
        <v>2193.939073782999</v>
      </c>
      <c r="L50" s="1092">
        <v>1295.5605577243675</v>
      </c>
      <c r="M50" s="1092">
        <v>898.3785160586317</v>
      </c>
      <c r="N50" s="1092">
        <v>38326.324565289542</v>
      </c>
    </row>
    <row r="51" spans="1:14">
      <c r="A51" s="1083"/>
      <c r="B51" s="1083"/>
      <c r="C51" s="1085"/>
      <c r="D51" s="1085"/>
      <c r="E51" s="1085"/>
      <c r="F51" s="1085"/>
      <c r="G51" s="1085"/>
      <c r="H51" s="1085"/>
      <c r="I51" s="1085"/>
      <c r="J51" s="1085"/>
      <c r="K51" s="1085"/>
      <c r="L51" s="1085"/>
      <c r="M51" s="1085"/>
      <c r="N51" s="1085"/>
    </row>
    <row r="52" spans="1:14">
      <c r="A52" s="1073" t="s">
        <v>1186</v>
      </c>
      <c r="B52" s="1073" t="s">
        <v>1187</v>
      </c>
      <c r="C52" s="1085"/>
      <c r="D52" s="1085"/>
      <c r="E52" s="1085"/>
      <c r="F52" s="1085"/>
      <c r="G52" s="1085"/>
      <c r="H52" s="1085"/>
      <c r="I52" s="1085"/>
      <c r="J52" s="1085"/>
      <c r="K52" s="1085"/>
      <c r="L52" s="1085"/>
      <c r="M52" s="1085"/>
      <c r="N52" s="1085"/>
    </row>
    <row r="53" spans="1:14">
      <c r="A53" s="1083">
        <v>36</v>
      </c>
      <c r="B53" s="1084" t="s">
        <v>1188</v>
      </c>
      <c r="C53" s="1085">
        <v>177</v>
      </c>
      <c r="D53" s="1085">
        <v>3853245</v>
      </c>
      <c r="E53" s="1085">
        <v>126510.72184629049</v>
      </c>
      <c r="F53" s="1085">
        <v>30840.110324300746</v>
      </c>
      <c r="G53" s="1085">
        <v>95670.611521989747</v>
      </c>
      <c r="H53" s="1085">
        <v>167517.16588063308</v>
      </c>
      <c r="I53" s="1085">
        <v>189</v>
      </c>
      <c r="J53" s="1085">
        <v>5388470</v>
      </c>
      <c r="K53" s="1085">
        <v>20699.035119082007</v>
      </c>
      <c r="L53" s="1085">
        <v>16501.443448675986</v>
      </c>
      <c r="M53" s="1085">
        <v>4197.591670406021</v>
      </c>
      <c r="N53" s="1085">
        <v>184028.12643031921</v>
      </c>
    </row>
    <row r="54" spans="1:14">
      <c r="A54" s="1083">
        <v>37</v>
      </c>
      <c r="B54" s="1084" t="s">
        <v>1189</v>
      </c>
      <c r="C54" s="1085">
        <v>12</v>
      </c>
      <c r="D54" s="1085">
        <v>4699537</v>
      </c>
      <c r="E54" s="1085">
        <v>3792.21891972</v>
      </c>
      <c r="F54" s="1085">
        <v>3139.4111293602045</v>
      </c>
      <c r="G54" s="1085">
        <v>652.80779035979594</v>
      </c>
      <c r="H54" s="1085">
        <v>22736.984189592513</v>
      </c>
      <c r="I54" s="1085">
        <v>13</v>
      </c>
      <c r="J54" s="1085">
        <v>4806140</v>
      </c>
      <c r="K54" s="1085">
        <v>2496.6727160140003</v>
      </c>
      <c r="L54" s="1085">
        <v>539.18553951114995</v>
      </c>
      <c r="M54" s="1085">
        <v>1957.4871765028499</v>
      </c>
      <c r="N54" s="1085">
        <v>23798.828641354798</v>
      </c>
    </row>
    <row r="55" spans="1:14">
      <c r="A55" s="1083">
        <v>38</v>
      </c>
      <c r="B55" s="1084" t="s">
        <v>1190</v>
      </c>
      <c r="C55" s="1085">
        <v>160</v>
      </c>
      <c r="D55" s="1085">
        <v>12064198</v>
      </c>
      <c r="E55" s="1085">
        <v>156161.84138254498</v>
      </c>
      <c r="F55" s="1085">
        <v>96635.449423974147</v>
      </c>
      <c r="G55" s="1085">
        <v>59526.391958570835</v>
      </c>
      <c r="H55" s="1085">
        <v>484277.17251127213</v>
      </c>
      <c r="I55" s="1085">
        <v>172</v>
      </c>
      <c r="J55" s="1085">
        <v>12462054</v>
      </c>
      <c r="K55" s="1085">
        <v>63553.523466826002</v>
      </c>
      <c r="L55" s="1085">
        <v>44055.431767411152</v>
      </c>
      <c r="M55" s="1085">
        <v>19498.091699414843</v>
      </c>
      <c r="N55" s="1085">
        <v>560724.1278562122</v>
      </c>
    </row>
    <row r="56" spans="1:14">
      <c r="A56" s="1083">
        <v>39</v>
      </c>
      <c r="B56" s="1084" t="s">
        <v>1191</v>
      </c>
      <c r="C56" s="1085">
        <v>50</v>
      </c>
      <c r="D56" s="1085">
        <v>1302024</v>
      </c>
      <c r="E56" s="1085">
        <v>6626.5078150629506</v>
      </c>
      <c r="F56" s="1085">
        <v>4987.7511846434072</v>
      </c>
      <c r="G56" s="1085">
        <v>1638.7566304195445</v>
      </c>
      <c r="H56" s="1085">
        <v>22991.146873769336</v>
      </c>
      <c r="I56" s="1085">
        <v>51</v>
      </c>
      <c r="J56" s="1085">
        <v>1404536</v>
      </c>
      <c r="K56" s="1085">
        <v>1619.6696462725579</v>
      </c>
      <c r="L56" s="1085">
        <v>3668.7923139221002</v>
      </c>
      <c r="M56" s="1085">
        <v>-2049.1226676495435</v>
      </c>
      <c r="N56" s="1085">
        <v>22016.754105331551</v>
      </c>
    </row>
    <row r="57" spans="1:14">
      <c r="A57" s="1083"/>
      <c r="B57" s="1073" t="s">
        <v>1192</v>
      </c>
      <c r="C57" s="1092">
        <v>399</v>
      </c>
      <c r="D57" s="1092">
        <v>21919004</v>
      </c>
      <c r="E57" s="1092">
        <v>293091.28996361844</v>
      </c>
      <c r="F57" s="1092">
        <v>135602.72206227851</v>
      </c>
      <c r="G57" s="1092">
        <v>157488.56790133993</v>
      </c>
      <c r="H57" s="1092">
        <v>697522.46945526707</v>
      </c>
      <c r="I57" s="1092">
        <v>425</v>
      </c>
      <c r="J57" s="1092">
        <v>24061200</v>
      </c>
      <c r="K57" s="1092">
        <v>88368.900948194554</v>
      </c>
      <c r="L57" s="1092">
        <v>64764.853069520388</v>
      </c>
      <c r="M57" s="1092">
        <v>23604.047878674173</v>
      </c>
      <c r="N57" s="1092">
        <v>790567.83703321777</v>
      </c>
    </row>
    <row r="58" spans="1:14">
      <c r="A58" s="1083"/>
      <c r="B58" s="1083"/>
      <c r="C58" s="1085"/>
      <c r="D58" s="1085"/>
      <c r="E58" s="1085"/>
      <c r="F58" s="1085"/>
      <c r="G58" s="1085"/>
      <c r="H58" s="1085"/>
      <c r="I58" s="1085"/>
      <c r="J58" s="1085"/>
      <c r="K58" s="1092"/>
      <c r="L58" s="1085"/>
      <c r="M58" s="1085"/>
      <c r="N58" s="1085"/>
    </row>
    <row r="59" spans="1:14">
      <c r="A59" s="1083"/>
      <c r="B59" s="1073" t="s">
        <v>1193</v>
      </c>
      <c r="C59" s="1092">
        <v>1278</v>
      </c>
      <c r="D59" s="1092">
        <v>145203038</v>
      </c>
      <c r="E59" s="1092">
        <v>10489004.755786391</v>
      </c>
      <c r="F59" s="1092">
        <v>10385342.518571138</v>
      </c>
      <c r="G59" s="1092">
        <v>103662.22721524912</v>
      </c>
      <c r="H59" s="1092">
        <v>3907837.688183154</v>
      </c>
      <c r="I59" s="1092">
        <v>1327</v>
      </c>
      <c r="J59" s="1092">
        <v>156484087</v>
      </c>
      <c r="K59" s="1092">
        <v>5478955.0389447128</v>
      </c>
      <c r="L59" s="1092">
        <v>5259401.4247903787</v>
      </c>
      <c r="M59" s="1092">
        <v>219553.61415433246</v>
      </c>
      <c r="N59" s="1092">
        <v>4629969.7117142137</v>
      </c>
    </row>
    <row r="60" spans="1:14">
      <c r="A60" s="1083"/>
      <c r="B60" s="1083"/>
      <c r="C60" s="1085"/>
      <c r="D60" s="1085"/>
      <c r="E60" s="1085"/>
      <c r="F60" s="1087"/>
      <c r="G60" s="1085"/>
      <c r="H60" s="1085"/>
      <c r="I60" s="1085"/>
      <c r="J60" s="1085"/>
      <c r="K60" s="1092"/>
      <c r="L60" s="1085"/>
      <c r="M60" s="1085"/>
      <c r="N60" s="1085"/>
    </row>
    <row r="61" spans="1:14" s="1067" customFormat="1">
      <c r="A61" s="1072" t="s">
        <v>1194</v>
      </c>
      <c r="B61" s="1073" t="s">
        <v>1195</v>
      </c>
      <c r="C61" s="1085"/>
      <c r="D61" s="1085"/>
      <c r="E61" s="1085"/>
      <c r="F61" s="1085"/>
      <c r="G61" s="1085"/>
      <c r="H61" s="1085"/>
      <c r="I61" s="1085"/>
      <c r="J61" s="1085"/>
      <c r="K61" s="1085"/>
      <c r="L61" s="1085"/>
      <c r="M61" s="1085"/>
      <c r="N61" s="1085"/>
    </row>
    <row r="62" spans="1:14">
      <c r="A62" s="1083" t="s">
        <v>1139</v>
      </c>
      <c r="B62" s="1084" t="s">
        <v>1140</v>
      </c>
      <c r="C62" s="1085"/>
      <c r="D62" s="1085"/>
      <c r="E62" s="1085"/>
      <c r="F62" s="1085"/>
      <c r="G62" s="1085"/>
      <c r="H62" s="1085"/>
      <c r="I62" s="1085"/>
      <c r="J62" s="1085"/>
      <c r="K62" s="1085"/>
      <c r="L62" s="1085"/>
      <c r="M62" s="1085"/>
      <c r="N62" s="1085"/>
    </row>
    <row r="63" spans="1:14">
      <c r="A63" s="1083" t="s">
        <v>1196</v>
      </c>
      <c r="B63" s="1084" t="s">
        <v>1197</v>
      </c>
      <c r="C63" s="1085">
        <v>122</v>
      </c>
      <c r="D63" s="1085">
        <v>154962</v>
      </c>
      <c r="E63" s="1085">
        <v>16356.239336405999</v>
      </c>
      <c r="F63" s="1085">
        <v>40994.642724734993</v>
      </c>
      <c r="G63" s="1085">
        <v>-24638.403388329003</v>
      </c>
      <c r="H63" s="1085">
        <v>24372.459116144026</v>
      </c>
      <c r="I63" s="1085">
        <v>84</v>
      </c>
      <c r="J63" s="1085">
        <v>97531</v>
      </c>
      <c r="K63" s="1085">
        <v>290.64734817800002</v>
      </c>
      <c r="L63" s="1085">
        <v>8148.1220883979995</v>
      </c>
      <c r="M63" s="1085">
        <v>-7857.4747402200001</v>
      </c>
      <c r="N63" s="1085">
        <v>16723.478061592097</v>
      </c>
    </row>
    <row r="64" spans="1:14">
      <c r="A64" s="1083" t="s">
        <v>1198</v>
      </c>
      <c r="B64" s="1084" t="s">
        <v>1199</v>
      </c>
      <c r="C64" s="1085">
        <v>7</v>
      </c>
      <c r="D64" s="1085">
        <v>12655</v>
      </c>
      <c r="E64" s="1085">
        <v>0</v>
      </c>
      <c r="F64" s="1085">
        <v>996.48226731</v>
      </c>
      <c r="G64" s="1085">
        <v>-996.48226731</v>
      </c>
      <c r="H64" s="1085">
        <v>639.55723914085513</v>
      </c>
      <c r="I64" s="1085">
        <v>0</v>
      </c>
      <c r="J64" s="1085">
        <v>0</v>
      </c>
      <c r="K64" s="1085">
        <v>0</v>
      </c>
      <c r="L64" s="1085">
        <v>653.25621362300001</v>
      </c>
      <c r="M64" s="1085">
        <v>-653.25621362300001</v>
      </c>
      <c r="N64" s="1085">
        <v>0</v>
      </c>
    </row>
    <row r="65" spans="1:14">
      <c r="A65" s="1083" t="s">
        <v>1200</v>
      </c>
      <c r="B65" s="1084" t="s">
        <v>1201</v>
      </c>
      <c r="C65" s="1085">
        <v>7</v>
      </c>
      <c r="D65" s="1085">
        <v>52</v>
      </c>
      <c r="E65" s="1085">
        <v>0</v>
      </c>
      <c r="F65" s="1085">
        <v>170.58246101400005</v>
      </c>
      <c r="G65" s="1085">
        <v>-170.58246101399999</v>
      </c>
      <c r="H65" s="1085">
        <v>1981.9769284441027</v>
      </c>
      <c r="I65" s="1085">
        <v>7</v>
      </c>
      <c r="J65" s="1085">
        <v>52</v>
      </c>
      <c r="K65" s="1085">
        <v>0</v>
      </c>
      <c r="L65" s="1085">
        <v>639.14217091600005</v>
      </c>
      <c r="M65" s="1085">
        <v>-639.14217091600005</v>
      </c>
      <c r="N65" s="1085">
        <v>1568.778894922667</v>
      </c>
    </row>
    <row r="66" spans="1:14">
      <c r="A66" s="1083" t="s">
        <v>1202</v>
      </c>
      <c r="B66" s="1084" t="s">
        <v>1203</v>
      </c>
      <c r="C66" s="1085">
        <v>0</v>
      </c>
      <c r="D66" s="1085">
        <v>0</v>
      </c>
      <c r="E66" s="1085">
        <v>0</v>
      </c>
      <c r="F66" s="1085">
        <v>60.595893031000003</v>
      </c>
      <c r="G66" s="1085">
        <v>-60.595893031000003</v>
      </c>
      <c r="H66" s="1085">
        <v>0</v>
      </c>
      <c r="I66" s="1085">
        <v>1</v>
      </c>
      <c r="J66" s="1085">
        <v>222870</v>
      </c>
      <c r="K66" s="1085">
        <v>135.81</v>
      </c>
      <c r="L66" s="1085">
        <v>354.33</v>
      </c>
      <c r="M66" s="1085">
        <v>-218.51999999999998</v>
      </c>
      <c r="N66" s="1085">
        <v>5286.82</v>
      </c>
    </row>
    <row r="67" spans="1:14">
      <c r="A67" s="1083"/>
      <c r="B67" s="1073" t="s">
        <v>1204</v>
      </c>
      <c r="C67" s="1092">
        <v>136</v>
      </c>
      <c r="D67" s="1092">
        <v>167669</v>
      </c>
      <c r="E67" s="1092">
        <v>16356.239336405999</v>
      </c>
      <c r="F67" s="1092">
        <v>42222.30334608999</v>
      </c>
      <c r="G67" s="1092">
        <v>-25866.064009684003</v>
      </c>
      <c r="H67" s="1092">
        <v>26993.993283728985</v>
      </c>
      <c r="I67" s="1092">
        <v>92</v>
      </c>
      <c r="J67" s="1092">
        <v>320453</v>
      </c>
      <c r="K67" s="1092">
        <v>426.45734817800002</v>
      </c>
      <c r="L67" s="1092">
        <v>9794.8504729369997</v>
      </c>
      <c r="M67" s="1092">
        <v>-9368.3931247590008</v>
      </c>
      <c r="N67" s="1092">
        <v>23579.076956514764</v>
      </c>
    </row>
    <row r="68" spans="1:14">
      <c r="A68" s="1083"/>
      <c r="B68" s="1083"/>
      <c r="C68" s="1085"/>
      <c r="D68" s="1085"/>
      <c r="E68" s="1085"/>
      <c r="F68" s="1085"/>
      <c r="G68" s="1085"/>
      <c r="H68" s="1085"/>
      <c r="I68" s="1085"/>
      <c r="J68" s="1085"/>
      <c r="K68" s="1085"/>
      <c r="L68" s="1085"/>
      <c r="M68" s="1085"/>
      <c r="N68" s="1085"/>
    </row>
    <row r="69" spans="1:14">
      <c r="A69" s="1083" t="s">
        <v>1158</v>
      </c>
      <c r="B69" s="1084" t="s">
        <v>1159</v>
      </c>
      <c r="C69" s="1085"/>
      <c r="D69" s="1085"/>
      <c r="E69" s="1085"/>
      <c r="F69" s="1085"/>
      <c r="G69" s="1085"/>
      <c r="H69" s="1085"/>
      <c r="I69" s="1085"/>
      <c r="J69" s="1085"/>
      <c r="K69" s="1085"/>
      <c r="L69" s="1085"/>
      <c r="M69" s="1085"/>
      <c r="N69" s="1085"/>
    </row>
    <row r="70" spans="1:14">
      <c r="A70" s="1083" t="s">
        <v>1196</v>
      </c>
      <c r="B70" s="1084" t="s">
        <v>1169</v>
      </c>
      <c r="C70" s="1085">
        <v>19</v>
      </c>
      <c r="D70" s="1085">
        <v>297534</v>
      </c>
      <c r="E70" s="1085">
        <v>0</v>
      </c>
      <c r="F70" s="1085">
        <v>299.52162491199999</v>
      </c>
      <c r="G70" s="1085">
        <v>-299.52162491199999</v>
      </c>
      <c r="H70" s="1085">
        <v>3395.008137813566</v>
      </c>
      <c r="I70" s="1085">
        <v>19</v>
      </c>
      <c r="J70" s="1085">
        <v>287282</v>
      </c>
      <c r="K70" s="1085">
        <v>0</v>
      </c>
      <c r="L70" s="1085">
        <v>181.43326707637098</v>
      </c>
      <c r="M70" s="1085">
        <v>-181.43326707637098</v>
      </c>
      <c r="N70" s="1085">
        <v>3815.2423136086245</v>
      </c>
    </row>
    <row r="71" spans="1:14">
      <c r="A71" s="1083" t="s">
        <v>1198</v>
      </c>
      <c r="B71" s="1084" t="s">
        <v>396</v>
      </c>
      <c r="C71" s="1085">
        <v>10</v>
      </c>
      <c r="D71" s="1085">
        <v>59513</v>
      </c>
      <c r="E71" s="1085">
        <v>0.01</v>
      </c>
      <c r="F71" s="1085">
        <v>1678.6478171939998</v>
      </c>
      <c r="G71" s="1085">
        <v>-1678.637817194</v>
      </c>
      <c r="H71" s="1085">
        <v>2804.6924697668583</v>
      </c>
      <c r="I71" s="1085">
        <v>1</v>
      </c>
      <c r="J71" s="1085">
        <v>1738</v>
      </c>
      <c r="K71" s="1085">
        <v>0</v>
      </c>
      <c r="L71" s="1085">
        <v>2216.3018346700001</v>
      </c>
      <c r="M71" s="1085">
        <v>-2216.3018346700001</v>
      </c>
      <c r="N71" s="1085">
        <v>114.36687379562591</v>
      </c>
    </row>
    <row r="72" spans="1:14">
      <c r="A72" s="1083"/>
      <c r="B72" s="1073" t="s">
        <v>1204</v>
      </c>
      <c r="C72" s="1092">
        <v>29</v>
      </c>
      <c r="D72" s="1092">
        <v>357047</v>
      </c>
      <c r="E72" s="1092">
        <v>0.01</v>
      </c>
      <c r="F72" s="1092">
        <v>1978.1694421059997</v>
      </c>
      <c r="G72" s="1092">
        <v>-1978.1594421059999</v>
      </c>
      <c r="H72" s="1092">
        <v>6199.7006075804238</v>
      </c>
      <c r="I72" s="1092">
        <v>20</v>
      </c>
      <c r="J72" s="1092">
        <v>289020</v>
      </c>
      <c r="K72" s="1092">
        <v>0</v>
      </c>
      <c r="L72" s="1092">
        <v>2397.7351017463711</v>
      </c>
      <c r="M72" s="1092">
        <v>-2397.7351017463711</v>
      </c>
      <c r="N72" s="1092">
        <v>3929.6091874042504</v>
      </c>
    </row>
    <row r="73" spans="1:14">
      <c r="A73" s="1083"/>
      <c r="B73" s="1083"/>
      <c r="C73" s="1085"/>
      <c r="D73" s="1085"/>
      <c r="E73" s="1085"/>
      <c r="F73" s="1085"/>
      <c r="G73" s="1085"/>
      <c r="H73" s="1085"/>
      <c r="I73" s="1085"/>
      <c r="J73" s="1085"/>
      <c r="K73" s="1085"/>
      <c r="L73" s="1085"/>
      <c r="M73" s="1085"/>
      <c r="N73" s="1085"/>
    </row>
    <row r="74" spans="1:14">
      <c r="A74" s="1083" t="s">
        <v>1172</v>
      </c>
      <c r="B74" s="1084" t="s">
        <v>1187</v>
      </c>
      <c r="C74" s="1092">
        <v>0</v>
      </c>
      <c r="D74" s="1092">
        <v>0</v>
      </c>
      <c r="E74" s="1092">
        <v>0</v>
      </c>
      <c r="F74" s="1092">
        <v>0</v>
      </c>
      <c r="G74" s="1092">
        <v>0</v>
      </c>
      <c r="H74" s="1092">
        <v>0</v>
      </c>
      <c r="I74" s="1092">
        <v>0</v>
      </c>
      <c r="J74" s="1092">
        <v>0</v>
      </c>
      <c r="K74" s="1092">
        <v>0</v>
      </c>
      <c r="L74" s="1092">
        <v>0</v>
      </c>
      <c r="M74" s="1092">
        <v>0</v>
      </c>
      <c r="N74" s="1092">
        <v>0</v>
      </c>
    </row>
    <row r="75" spans="1:14">
      <c r="A75" s="1083"/>
      <c r="B75" s="1083"/>
      <c r="C75" s="1085"/>
      <c r="D75" s="1085"/>
      <c r="E75" s="1085"/>
      <c r="F75" s="1085"/>
      <c r="G75" s="1085"/>
      <c r="H75" s="1085"/>
      <c r="I75" s="1085"/>
      <c r="J75" s="1085"/>
      <c r="K75" s="1085"/>
      <c r="L75" s="1085"/>
      <c r="M75" s="1085"/>
      <c r="N75" s="1085"/>
    </row>
    <row r="76" spans="1:14">
      <c r="A76" s="1083"/>
      <c r="B76" s="1073" t="s">
        <v>1205</v>
      </c>
      <c r="C76" s="1092">
        <v>165</v>
      </c>
      <c r="D76" s="1092">
        <v>524716</v>
      </c>
      <c r="E76" s="1092">
        <v>16356.249336405999</v>
      </c>
      <c r="F76" s="1092">
        <v>44200.472788195992</v>
      </c>
      <c r="G76" s="1092">
        <v>-27844.223451790003</v>
      </c>
      <c r="H76" s="1092">
        <v>33193.693891309405</v>
      </c>
      <c r="I76" s="1092">
        <v>112</v>
      </c>
      <c r="J76" s="1092">
        <v>609473</v>
      </c>
      <c r="K76" s="1092">
        <v>426.45734817800002</v>
      </c>
      <c r="L76" s="1092">
        <v>12192.585574683371</v>
      </c>
      <c r="M76" s="1092">
        <v>-11766.128226505372</v>
      </c>
      <c r="N76" s="1092">
        <v>27508.686143919014</v>
      </c>
    </row>
    <row r="77" spans="1:14">
      <c r="A77" s="1083"/>
      <c r="B77" s="1083"/>
      <c r="C77" s="1085"/>
      <c r="D77" s="1085"/>
      <c r="E77" s="1085"/>
      <c r="F77" s="1085"/>
      <c r="G77" s="1085"/>
      <c r="H77" s="1085"/>
      <c r="I77" s="1085"/>
      <c r="J77" s="1085"/>
      <c r="K77" s="1085"/>
      <c r="L77" s="1085"/>
      <c r="M77" s="1085"/>
      <c r="N77" s="1085"/>
    </row>
    <row r="78" spans="1:14" s="1067" customFormat="1">
      <c r="A78" s="1072" t="s">
        <v>1206</v>
      </c>
      <c r="B78" s="1073" t="s">
        <v>1207</v>
      </c>
      <c r="C78" s="1085"/>
      <c r="D78" s="1085"/>
      <c r="E78" s="1085"/>
      <c r="F78" s="1085"/>
      <c r="G78" s="1085"/>
      <c r="H78" s="1085"/>
      <c r="I78" s="1085"/>
      <c r="J78" s="1085"/>
      <c r="K78" s="1085"/>
      <c r="L78" s="1085"/>
      <c r="M78" s="1085"/>
      <c r="N78" s="1085"/>
    </row>
    <row r="79" spans="1:14">
      <c r="A79" s="1083" t="s">
        <v>1139</v>
      </c>
      <c r="B79" s="1084" t="s">
        <v>1140</v>
      </c>
      <c r="C79" s="1093">
        <v>12</v>
      </c>
      <c r="D79" s="1093">
        <v>2846</v>
      </c>
      <c r="E79" s="1093">
        <v>1996.0593924269999</v>
      </c>
      <c r="F79" s="1093">
        <v>1588.6390178029999</v>
      </c>
      <c r="G79" s="1093">
        <v>407.42037462400003</v>
      </c>
      <c r="H79" s="1093">
        <v>999.29489398878309</v>
      </c>
      <c r="I79" s="1092">
        <v>12</v>
      </c>
      <c r="J79" s="1092">
        <v>2627</v>
      </c>
      <c r="K79" s="1092">
        <v>106.98642257799999</v>
      </c>
      <c r="L79" s="1092">
        <v>821.08681474600007</v>
      </c>
      <c r="M79" s="1092">
        <v>-714.10039216799998</v>
      </c>
      <c r="N79" s="1092">
        <v>276.80272151584069</v>
      </c>
    </row>
    <row r="80" spans="1:14">
      <c r="A80" s="1083"/>
      <c r="B80" s="1083"/>
      <c r="C80" s="1085"/>
      <c r="D80" s="1085"/>
      <c r="E80" s="1085"/>
      <c r="F80" s="1085"/>
      <c r="G80" s="1085"/>
      <c r="H80" s="1085"/>
      <c r="I80" s="1085"/>
      <c r="J80" s="1085"/>
      <c r="K80" s="1085"/>
      <c r="L80" s="1085"/>
      <c r="M80" s="1085"/>
      <c r="N80" s="1085"/>
    </row>
    <row r="81" spans="1:14">
      <c r="A81" s="1083" t="s">
        <v>1158</v>
      </c>
      <c r="B81" s="1084" t="s">
        <v>1208</v>
      </c>
      <c r="C81" s="1093">
        <v>0</v>
      </c>
      <c r="D81" s="1093">
        <v>0</v>
      </c>
      <c r="E81" s="1093">
        <v>0</v>
      </c>
      <c r="F81" s="1093">
        <v>0</v>
      </c>
      <c r="G81" s="1093">
        <v>0</v>
      </c>
      <c r="H81" s="1093">
        <v>0</v>
      </c>
      <c r="I81" s="1092">
        <v>0</v>
      </c>
      <c r="J81" s="1092">
        <v>0</v>
      </c>
      <c r="K81" s="1092">
        <v>0</v>
      </c>
      <c r="L81" s="1092">
        <v>0</v>
      </c>
      <c r="M81" s="1092">
        <v>0</v>
      </c>
      <c r="N81" s="1092">
        <v>0</v>
      </c>
    </row>
    <row r="82" spans="1:14">
      <c r="A82" s="1083"/>
      <c r="B82" s="1083"/>
      <c r="C82" s="1085"/>
      <c r="D82" s="1085"/>
      <c r="E82" s="1085"/>
      <c r="F82" s="1085"/>
      <c r="G82" s="1085"/>
      <c r="H82" s="1085"/>
      <c r="I82" s="1085"/>
      <c r="J82" s="1085"/>
      <c r="K82" s="1085"/>
      <c r="L82" s="1085"/>
      <c r="M82" s="1085"/>
      <c r="N82" s="1085"/>
    </row>
    <row r="83" spans="1:14">
      <c r="A83" s="1083" t="s">
        <v>1172</v>
      </c>
      <c r="B83" s="1084" t="s">
        <v>1187</v>
      </c>
      <c r="C83" s="1093">
        <v>0</v>
      </c>
      <c r="D83" s="1093">
        <v>0</v>
      </c>
      <c r="E83" s="1093">
        <v>0</v>
      </c>
      <c r="F83" s="1093">
        <v>0</v>
      </c>
      <c r="G83" s="1093">
        <v>0</v>
      </c>
      <c r="H83" s="1093">
        <v>0</v>
      </c>
      <c r="I83" s="1092">
        <v>0</v>
      </c>
      <c r="J83" s="1092">
        <v>0</v>
      </c>
      <c r="K83" s="1092">
        <v>0</v>
      </c>
      <c r="L83" s="1092">
        <v>0</v>
      </c>
      <c r="M83" s="1092">
        <v>0</v>
      </c>
      <c r="N83" s="1092">
        <v>0</v>
      </c>
    </row>
    <row r="84" spans="1:14">
      <c r="A84" s="1083"/>
      <c r="B84" s="1083"/>
      <c r="C84" s="1085"/>
      <c r="D84" s="1085"/>
      <c r="E84" s="1085"/>
      <c r="F84" s="1085"/>
      <c r="G84" s="1085"/>
      <c r="H84" s="1085"/>
      <c r="I84" s="1085"/>
      <c r="J84" s="1085"/>
      <c r="K84" s="1085"/>
      <c r="L84" s="1085"/>
      <c r="M84" s="1085"/>
      <c r="N84" s="1085"/>
    </row>
    <row r="85" spans="1:14">
      <c r="A85" s="1083"/>
      <c r="B85" s="1073" t="s">
        <v>1209</v>
      </c>
      <c r="C85" s="1092">
        <v>12</v>
      </c>
      <c r="D85" s="1092">
        <v>2846</v>
      </c>
      <c r="E85" s="1092">
        <v>1996.0593924269999</v>
      </c>
      <c r="F85" s="1092">
        <v>1588.6390178029999</v>
      </c>
      <c r="G85" s="1092">
        <v>407.42037462400003</v>
      </c>
      <c r="H85" s="1092">
        <v>999.29489398878309</v>
      </c>
      <c r="I85" s="1092">
        <v>12</v>
      </c>
      <c r="J85" s="1092">
        <v>2627</v>
      </c>
      <c r="K85" s="1092">
        <v>106.98642257799999</v>
      </c>
      <c r="L85" s="1092">
        <v>821.08681474600007</v>
      </c>
      <c r="M85" s="1092">
        <v>-714.10039216799998</v>
      </c>
      <c r="N85" s="1092">
        <v>276.80272151584069</v>
      </c>
    </row>
    <row r="86" spans="1:14">
      <c r="A86" s="1083"/>
      <c r="B86" s="1083"/>
      <c r="C86" s="1085"/>
      <c r="D86" s="1085"/>
      <c r="E86" s="1085"/>
      <c r="F86" s="1085"/>
      <c r="G86" s="1085"/>
      <c r="H86" s="1085"/>
      <c r="I86" s="1085"/>
      <c r="J86" s="1085"/>
      <c r="K86" s="1085"/>
      <c r="L86" s="1085"/>
      <c r="M86" s="1085"/>
      <c r="N86" s="1085"/>
    </row>
    <row r="87" spans="1:14" s="1067" customFormat="1">
      <c r="A87" s="1088"/>
      <c r="B87" s="1088" t="s">
        <v>1210</v>
      </c>
      <c r="C87" s="1092">
        <v>1455</v>
      </c>
      <c r="D87" s="1092">
        <v>145730600</v>
      </c>
      <c r="E87" s="1092">
        <v>10507357.064515224</v>
      </c>
      <c r="F87" s="1092">
        <v>10431131.630377138</v>
      </c>
      <c r="G87" s="1092">
        <v>76225.424138083123</v>
      </c>
      <c r="H87" s="1092">
        <v>3942030.6769684521</v>
      </c>
      <c r="I87" s="1092">
        <v>1451</v>
      </c>
      <c r="J87" s="1092">
        <v>157096187</v>
      </c>
      <c r="K87" s="1092">
        <v>5479488.4827154689</v>
      </c>
      <c r="L87" s="1092">
        <v>5272415.0971798077</v>
      </c>
      <c r="M87" s="1092">
        <v>207073.38553565909</v>
      </c>
      <c r="N87" s="1092">
        <v>4657755.2005796488</v>
      </c>
    </row>
    <row r="88" spans="1:14">
      <c r="A88" s="1083"/>
      <c r="B88" s="1083"/>
      <c r="C88" s="1085"/>
      <c r="D88" s="1085"/>
      <c r="E88" s="1085"/>
      <c r="F88" s="1085"/>
      <c r="G88" s="1085"/>
      <c r="H88" s="1085"/>
      <c r="I88" s="1085"/>
      <c r="J88" s="1085"/>
      <c r="K88" s="1085"/>
      <c r="L88" s="1085"/>
      <c r="M88" s="1085"/>
      <c r="N88" s="1085"/>
    </row>
    <row r="89" spans="1:14">
      <c r="A89" s="1083"/>
      <c r="B89" s="1084" t="s">
        <v>1211</v>
      </c>
      <c r="C89" s="1093">
        <v>76</v>
      </c>
      <c r="D89" s="1093">
        <v>1862743</v>
      </c>
      <c r="E89" s="1093">
        <v>27340.004726792326</v>
      </c>
      <c r="F89" s="1093">
        <v>12378.133984675942</v>
      </c>
      <c r="G89" s="1093">
        <v>14961.870742116382</v>
      </c>
      <c r="H89" s="1093">
        <v>66590.390996126443</v>
      </c>
      <c r="I89" s="1093">
        <v>76</v>
      </c>
      <c r="J89" s="1093">
        <v>1892068</v>
      </c>
      <c r="K89" s="1093">
        <v>5038.4096416557268</v>
      </c>
      <c r="L89" s="1093">
        <v>7167.9752386732835</v>
      </c>
      <c r="M89" s="1093">
        <v>-2129.565597017559</v>
      </c>
      <c r="N89" s="1093">
        <v>69149.574681196478</v>
      </c>
    </row>
    <row r="90" spans="1:14">
      <c r="A90" s="1089" t="s">
        <v>122</v>
      </c>
      <c r="B90" s="1089"/>
      <c r="C90" s="1090"/>
      <c r="D90" s="1090"/>
      <c r="E90" s="1090"/>
      <c r="F90" s="1090"/>
      <c r="G90" s="1090"/>
      <c r="H90" s="1090"/>
    </row>
    <row r="91" spans="1:14">
      <c r="A91" s="1447" t="s">
        <v>1212</v>
      </c>
      <c r="B91" s="1447"/>
      <c r="C91" s="1447"/>
      <c r="D91" s="1447"/>
      <c r="E91" s="1090"/>
      <c r="F91" s="1090"/>
      <c r="G91" s="1090"/>
      <c r="H91" s="1090"/>
    </row>
    <row r="92" spans="1:14">
      <c r="A92" s="1448" t="s">
        <v>1306</v>
      </c>
      <c r="B92" s="1448"/>
    </row>
    <row r="93" spans="1:14">
      <c r="A93" s="1448" t="s">
        <v>1213</v>
      </c>
      <c r="B93" s="1449"/>
      <c r="C93" s="1449"/>
      <c r="D93" s="1449"/>
      <c r="E93" s="1449"/>
      <c r="F93" s="1449"/>
      <c r="G93" s="1449"/>
      <c r="I93" s="1082"/>
      <c r="J93" s="1082"/>
    </row>
    <row r="94" spans="1:14">
      <c r="A94" s="1448" t="s">
        <v>175</v>
      </c>
      <c r="B94" s="1448"/>
    </row>
    <row r="98" spans="3:10">
      <c r="C98" s="1091"/>
    </row>
    <row r="99" spans="3:10">
      <c r="C99" s="1091"/>
    </row>
    <row r="100" spans="3:10">
      <c r="C100" s="1091"/>
      <c r="I100" s="1082"/>
      <c r="J100" s="1082"/>
    </row>
  </sheetData>
  <mergeCells count="9">
    <mergeCell ref="A91:D91"/>
    <mergeCell ref="A92:B92"/>
    <mergeCell ref="A93:G93"/>
    <mergeCell ref="A94:B94"/>
    <mergeCell ref="A1:D1"/>
    <mergeCell ref="A2:A3"/>
    <mergeCell ref="B2:B3"/>
    <mergeCell ref="C2:H2"/>
    <mergeCell ref="I2:N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05"/>
  <sheetViews>
    <sheetView workbookViewId="0">
      <selection activeCell="A67" sqref="A67"/>
    </sheetView>
  </sheetViews>
  <sheetFormatPr defaultRowHeight="15"/>
  <cols>
    <col min="1" max="1" width="24.7109375" customWidth="1"/>
    <col min="2" max="2" width="9.42578125" customWidth="1"/>
    <col min="3" max="3" width="9.85546875" customWidth="1"/>
    <col min="4" max="4" width="11.5703125" customWidth="1"/>
    <col min="5" max="5" width="9.85546875" customWidth="1"/>
    <col min="6" max="6" width="9.5703125" customWidth="1"/>
    <col min="7" max="7" width="9.85546875" customWidth="1"/>
    <col min="8" max="8" width="10.28515625" customWidth="1"/>
    <col min="9" max="9" width="9.85546875" customWidth="1"/>
    <col min="10" max="10" width="12.85546875" bestFit="1" customWidth="1"/>
    <col min="11" max="11" width="20.140625" bestFit="1" customWidth="1"/>
    <col min="12" max="12" width="12.85546875" bestFit="1" customWidth="1"/>
    <col min="13" max="13" width="20.140625" bestFit="1" customWidth="1"/>
    <col min="14" max="14" width="12.85546875" bestFit="1" customWidth="1"/>
    <col min="15" max="15" width="20.140625" bestFit="1" customWidth="1"/>
    <col min="16" max="16" width="12.85546875" bestFit="1" customWidth="1"/>
    <col min="17" max="17" width="20.140625" bestFit="1" customWidth="1"/>
  </cols>
  <sheetData>
    <row r="1" spans="1:17">
      <c r="A1" s="1231" t="s">
        <v>176</v>
      </c>
      <c r="B1" s="1231"/>
      <c r="C1" s="1231"/>
      <c r="D1" s="1231"/>
      <c r="E1" s="1231"/>
      <c r="F1" s="1231"/>
      <c r="G1" s="1231"/>
      <c r="H1" s="1231"/>
      <c r="I1" s="1231"/>
      <c r="J1" s="101"/>
      <c r="K1" s="101"/>
      <c r="L1" s="101"/>
      <c r="M1" s="101"/>
      <c r="N1" s="101"/>
      <c r="O1" s="101"/>
      <c r="P1" s="101"/>
      <c r="Q1" s="101"/>
    </row>
    <row r="2" spans="1:17">
      <c r="A2" s="1232" t="s">
        <v>177</v>
      </c>
      <c r="B2" s="1235" t="s">
        <v>1371</v>
      </c>
      <c r="C2" s="1235"/>
      <c r="D2" s="1235"/>
      <c r="E2" s="1235"/>
      <c r="F2" s="1235" t="s">
        <v>1372</v>
      </c>
      <c r="G2" s="1235"/>
      <c r="H2" s="1235"/>
      <c r="I2" s="1235"/>
      <c r="J2" s="101"/>
      <c r="K2" s="101"/>
      <c r="L2" s="101"/>
      <c r="M2" s="101"/>
      <c r="N2" s="101"/>
      <c r="O2" s="101"/>
      <c r="P2" s="101"/>
      <c r="Q2" s="101"/>
    </row>
    <row r="3" spans="1:17">
      <c r="A3" s="1233"/>
      <c r="B3" s="1236" t="s">
        <v>178</v>
      </c>
      <c r="C3" s="1237"/>
      <c r="D3" s="1236" t="s">
        <v>179</v>
      </c>
      <c r="E3" s="1237"/>
      <c r="F3" s="1236" t="s">
        <v>178</v>
      </c>
      <c r="G3" s="1237"/>
      <c r="H3" s="1236" t="s">
        <v>179</v>
      </c>
      <c r="I3" s="1237"/>
      <c r="J3" s="101"/>
      <c r="K3" s="101"/>
      <c r="L3" s="101"/>
      <c r="M3" s="101"/>
      <c r="N3" s="101"/>
      <c r="O3" s="101"/>
      <c r="P3" s="101"/>
      <c r="Q3" s="101"/>
    </row>
    <row r="4" spans="1:17" ht="30">
      <c r="A4" s="1234"/>
      <c r="B4" s="508" t="s">
        <v>180</v>
      </c>
      <c r="C4" s="508" t="s">
        <v>181</v>
      </c>
      <c r="D4" s="508" t="s">
        <v>180</v>
      </c>
      <c r="E4" s="508" t="s">
        <v>181</v>
      </c>
      <c r="F4" s="508" t="s">
        <v>180</v>
      </c>
      <c r="G4" s="508" t="s">
        <v>181</v>
      </c>
      <c r="H4" s="508" t="s">
        <v>180</v>
      </c>
      <c r="I4" s="508" t="s">
        <v>181</v>
      </c>
      <c r="J4" s="101"/>
      <c r="K4" s="101"/>
      <c r="L4" s="101"/>
      <c r="M4" s="101"/>
      <c r="N4" s="101"/>
      <c r="O4" s="101"/>
      <c r="P4" s="101"/>
      <c r="Q4" s="101"/>
    </row>
    <row r="5" spans="1:17">
      <c r="A5" s="1238" t="s">
        <v>182</v>
      </c>
      <c r="B5" s="1239"/>
      <c r="C5" s="1239"/>
      <c r="D5" s="1239"/>
      <c r="E5" s="1239"/>
      <c r="F5" s="1239"/>
      <c r="G5" s="1239"/>
      <c r="H5" s="1239"/>
      <c r="I5" s="1239"/>
      <c r="J5" s="101"/>
      <c r="K5" s="101"/>
      <c r="L5" s="101"/>
      <c r="M5" s="101"/>
      <c r="N5" s="101"/>
      <c r="O5" s="101"/>
      <c r="P5" s="101"/>
      <c r="Q5" s="101"/>
    </row>
    <row r="6" spans="1:17" s="64" customFormat="1">
      <c r="A6" s="497" t="s">
        <v>1244</v>
      </c>
      <c r="B6" s="914">
        <v>2</v>
      </c>
      <c r="C6" s="1150">
        <f t="shared" ref="C6:I6" si="0">C7+C8</f>
        <v>1525.22</v>
      </c>
      <c r="D6" s="1154">
        <v>25</v>
      </c>
      <c r="E6" s="1151">
        <f t="shared" si="0"/>
        <v>20919.205000000002</v>
      </c>
      <c r="F6" s="914">
        <v>2</v>
      </c>
      <c r="G6" s="1150">
        <f t="shared" si="0"/>
        <v>1525.22</v>
      </c>
      <c r="H6" s="1154">
        <v>14</v>
      </c>
      <c r="I6" s="1151">
        <f t="shared" si="0"/>
        <v>12160.974999999999</v>
      </c>
      <c r="J6" s="101"/>
      <c r="K6" s="101"/>
      <c r="L6" s="100"/>
      <c r="M6" s="100"/>
      <c r="N6" s="102"/>
      <c r="O6" s="102"/>
      <c r="P6" s="103"/>
      <c r="Q6" s="103"/>
    </row>
    <row r="7" spans="1:17" s="64" customFormat="1">
      <c r="A7" s="498" t="s">
        <v>1245</v>
      </c>
      <c r="B7" s="915" t="s">
        <v>328</v>
      </c>
      <c r="C7" s="1152">
        <v>425</v>
      </c>
      <c r="D7" s="915" t="s">
        <v>328</v>
      </c>
      <c r="E7" s="1153">
        <f>5127.855+1217.24+2277.82+3973.03</f>
        <v>12595.945</v>
      </c>
      <c r="F7" s="915" t="s">
        <v>328</v>
      </c>
      <c r="G7" s="1152">
        <v>425</v>
      </c>
      <c r="H7" s="915" t="s">
        <v>328</v>
      </c>
      <c r="I7" s="1154">
        <f>5127.855+1217.24+2277.82</f>
        <v>8622.9149999999991</v>
      </c>
      <c r="J7" s="101"/>
      <c r="K7" s="101"/>
      <c r="L7" s="100"/>
      <c r="M7" s="100"/>
      <c r="N7" s="102"/>
      <c r="O7" s="102"/>
      <c r="P7" s="103"/>
      <c r="Q7" s="103"/>
    </row>
    <row r="8" spans="1:17" s="64" customFormat="1" ht="30">
      <c r="A8" s="498" t="s">
        <v>1246</v>
      </c>
      <c r="B8" s="915" t="s">
        <v>328</v>
      </c>
      <c r="C8" s="916">
        <f>500+600.22</f>
        <v>1100.22</v>
      </c>
      <c r="D8" s="915" t="s">
        <v>328</v>
      </c>
      <c r="E8" s="1153">
        <f>736+1458.76+1343.3+4785.2</f>
        <v>8323.26</v>
      </c>
      <c r="F8" s="915" t="s">
        <v>328</v>
      </c>
      <c r="G8" s="916">
        <f>500+600.22</f>
        <v>1100.22</v>
      </c>
      <c r="H8" s="915" t="s">
        <v>328</v>
      </c>
      <c r="I8" s="1154">
        <f>736+1458.76+1343.3</f>
        <v>3538.0600000000004</v>
      </c>
      <c r="J8" s="101"/>
      <c r="K8" s="101"/>
      <c r="L8" s="100"/>
      <c r="M8" s="100"/>
      <c r="N8" s="102"/>
      <c r="O8" s="102"/>
      <c r="P8" s="103"/>
      <c r="Q8" s="103"/>
    </row>
    <row r="9" spans="1:17" s="64" customFormat="1">
      <c r="A9" s="497" t="s">
        <v>1247</v>
      </c>
      <c r="B9" s="915">
        <v>1</v>
      </c>
      <c r="C9" s="1155">
        <v>49.965440000000001</v>
      </c>
      <c r="D9" s="517">
        <v>81</v>
      </c>
      <c r="E9" s="916">
        <v>2406.2563719999994</v>
      </c>
      <c r="F9" s="915">
        <v>1</v>
      </c>
      <c r="G9" s="1155">
        <v>49.965440000000001</v>
      </c>
      <c r="H9" s="517">
        <v>61</v>
      </c>
      <c r="I9" s="916">
        <v>1879.5040919999997</v>
      </c>
      <c r="J9" s="101"/>
      <c r="K9" s="101"/>
      <c r="L9" s="100"/>
      <c r="M9" s="100"/>
      <c r="N9" s="102"/>
      <c r="O9" s="102"/>
      <c r="P9" s="103"/>
      <c r="Q9" s="103"/>
    </row>
    <row r="10" spans="1:17" s="64" customFormat="1">
      <c r="A10" s="498" t="s">
        <v>1245</v>
      </c>
      <c r="B10" s="915" t="s">
        <v>328</v>
      </c>
      <c r="C10" s="1152">
        <v>6.08</v>
      </c>
      <c r="D10" s="915" t="s">
        <v>328</v>
      </c>
      <c r="E10" s="916">
        <v>159.32757369999999</v>
      </c>
      <c r="F10" s="915" t="s">
        <v>328</v>
      </c>
      <c r="G10" s="1152">
        <v>6.08</v>
      </c>
      <c r="H10" s="915" t="s">
        <v>328</v>
      </c>
      <c r="I10" s="916">
        <v>118.71297369999999</v>
      </c>
      <c r="J10" s="101"/>
      <c r="K10" s="101"/>
      <c r="L10" s="100"/>
      <c r="M10" s="100"/>
      <c r="N10" s="102"/>
      <c r="O10" s="102"/>
      <c r="P10" s="103"/>
      <c r="Q10" s="103"/>
    </row>
    <row r="11" spans="1:17" s="64" customFormat="1" ht="30">
      <c r="A11" s="498" t="s">
        <v>1246</v>
      </c>
      <c r="B11" s="915" t="s">
        <v>328</v>
      </c>
      <c r="C11" s="1152">
        <v>43.885440000000003</v>
      </c>
      <c r="D11" s="915" t="s">
        <v>328</v>
      </c>
      <c r="E11" s="916">
        <v>2246.9287982999995</v>
      </c>
      <c r="F11" s="915" t="s">
        <v>328</v>
      </c>
      <c r="G11" s="1152">
        <v>43.885440000000003</v>
      </c>
      <c r="H11" s="915" t="s">
        <v>328</v>
      </c>
      <c r="I11" s="916">
        <v>1760.7911182999997</v>
      </c>
      <c r="J11" s="101"/>
      <c r="K11" s="101"/>
      <c r="L11" s="100"/>
      <c r="M11" s="100"/>
      <c r="N11" s="102"/>
      <c r="O11" s="102"/>
      <c r="P11" s="103"/>
      <c r="Q11" s="103"/>
    </row>
    <row r="12" spans="1:17" s="64" customFormat="1">
      <c r="A12" s="497" t="s">
        <v>1248</v>
      </c>
      <c r="B12" s="517">
        <f>B9+B6</f>
        <v>3</v>
      </c>
      <c r="C12" s="1155">
        <f>C9+C6</f>
        <v>1575.18544</v>
      </c>
      <c r="D12" s="517">
        <f>D9+D6</f>
        <v>106</v>
      </c>
      <c r="E12" s="1153">
        <f>E9+E6</f>
        <v>23325.461372000002</v>
      </c>
      <c r="F12" s="517">
        <f t="shared" ref="F12:G12" si="1">F9+F6</f>
        <v>3</v>
      </c>
      <c r="G12" s="1155">
        <f t="shared" si="1"/>
        <v>1575.18544</v>
      </c>
      <c r="H12" s="517">
        <f t="shared" ref="H12:I14" si="2">H9+H6</f>
        <v>75</v>
      </c>
      <c r="I12" s="1153">
        <f t="shared" si="2"/>
        <v>14040.479091999998</v>
      </c>
      <c r="J12" s="101"/>
      <c r="K12" s="101"/>
      <c r="L12" s="100"/>
      <c r="M12" s="100"/>
      <c r="N12" s="102"/>
      <c r="O12" s="102"/>
      <c r="P12" s="103"/>
      <c r="Q12" s="103"/>
    </row>
    <row r="13" spans="1:17" s="64" customFormat="1" ht="30">
      <c r="A13" s="499" t="s">
        <v>1249</v>
      </c>
      <c r="B13" s="915" t="s">
        <v>328</v>
      </c>
      <c r="C13" s="1155">
        <f t="shared" ref="C13:C14" si="3">C7+C10</f>
        <v>431.08</v>
      </c>
      <c r="D13" s="915" t="s">
        <v>328</v>
      </c>
      <c r="E13" s="1153">
        <f>E7+E10</f>
        <v>12755.2725737</v>
      </c>
      <c r="F13" s="915" t="s">
        <v>328</v>
      </c>
      <c r="G13" s="1155">
        <f t="shared" ref="G13:G14" si="4">G7+G10</f>
        <v>431.08</v>
      </c>
      <c r="H13" s="915" t="s">
        <v>328</v>
      </c>
      <c r="I13" s="1153">
        <f t="shared" si="2"/>
        <v>8741.6279736999986</v>
      </c>
      <c r="J13" s="101"/>
      <c r="K13" s="101"/>
      <c r="L13" s="100"/>
      <c r="M13" s="100"/>
      <c r="N13" s="102"/>
      <c r="O13" s="102"/>
      <c r="P13" s="103"/>
      <c r="Q13" s="103"/>
    </row>
    <row r="14" spans="1:17" s="64" customFormat="1" ht="30">
      <c r="A14" s="499" t="s">
        <v>1250</v>
      </c>
      <c r="B14" s="915" t="s">
        <v>328</v>
      </c>
      <c r="C14" s="1155">
        <f t="shared" si="3"/>
        <v>1144.10544</v>
      </c>
      <c r="D14" s="915" t="s">
        <v>328</v>
      </c>
      <c r="E14" s="1153">
        <f>E11+E8</f>
        <v>10570.1887983</v>
      </c>
      <c r="F14" s="915" t="s">
        <v>328</v>
      </c>
      <c r="G14" s="1155">
        <f t="shared" si="4"/>
        <v>1144.10544</v>
      </c>
      <c r="H14" s="915" t="s">
        <v>328</v>
      </c>
      <c r="I14" s="1153">
        <f t="shared" si="2"/>
        <v>5298.8511183000001</v>
      </c>
      <c r="J14" s="101"/>
      <c r="K14" s="101"/>
      <c r="L14" s="100"/>
      <c r="M14" s="100"/>
      <c r="N14" s="102"/>
      <c r="O14" s="102"/>
      <c r="P14" s="103"/>
      <c r="Q14" s="103"/>
    </row>
    <row r="15" spans="1:17" s="64" customFormat="1" ht="30">
      <c r="A15" s="497" t="s">
        <v>1251</v>
      </c>
      <c r="B15" s="915">
        <f t="shared" ref="B15:C15" si="5">B16+B17</f>
        <v>0</v>
      </c>
      <c r="C15" s="1152">
        <f t="shared" si="5"/>
        <v>0</v>
      </c>
      <c r="D15" s="915">
        <v>0</v>
      </c>
      <c r="E15" s="1156">
        <v>0</v>
      </c>
      <c r="F15" s="915">
        <f t="shared" ref="F15:G15" si="6">F16+F17</f>
        <v>0</v>
      </c>
      <c r="G15" s="1152">
        <f t="shared" si="6"/>
        <v>0</v>
      </c>
      <c r="H15" s="915">
        <v>0</v>
      </c>
      <c r="I15" s="1156">
        <v>0</v>
      </c>
      <c r="J15" s="101"/>
      <c r="K15" s="101"/>
      <c r="L15" s="100"/>
      <c r="M15" s="100"/>
      <c r="N15" s="102"/>
      <c r="O15" s="102"/>
      <c r="P15" s="103"/>
      <c r="Q15" s="103"/>
    </row>
    <row r="16" spans="1:17" s="64" customFormat="1">
      <c r="A16" s="498" t="s">
        <v>1245</v>
      </c>
      <c r="B16" s="915">
        <v>0</v>
      </c>
      <c r="C16" s="1152">
        <v>0</v>
      </c>
      <c r="D16" s="915">
        <v>0</v>
      </c>
      <c r="E16" s="1156">
        <v>0</v>
      </c>
      <c r="F16" s="915">
        <v>0</v>
      </c>
      <c r="G16" s="1152">
        <v>0</v>
      </c>
      <c r="H16" s="915">
        <v>0</v>
      </c>
      <c r="I16" s="1156">
        <v>0</v>
      </c>
      <c r="J16" s="101"/>
      <c r="K16" s="101"/>
      <c r="L16" s="100"/>
      <c r="M16" s="100"/>
      <c r="N16" s="102"/>
      <c r="O16" s="102"/>
      <c r="P16" s="103"/>
      <c r="Q16" s="103"/>
    </row>
    <row r="17" spans="1:17" s="64" customFormat="1" ht="30">
      <c r="A17" s="498" t="s">
        <v>1246</v>
      </c>
      <c r="B17" s="915">
        <v>0</v>
      </c>
      <c r="C17" s="1152">
        <v>0</v>
      </c>
      <c r="D17" s="915">
        <v>0</v>
      </c>
      <c r="E17" s="1156">
        <v>0</v>
      </c>
      <c r="F17" s="915">
        <v>0</v>
      </c>
      <c r="G17" s="1152">
        <v>0</v>
      </c>
      <c r="H17" s="915">
        <v>0</v>
      </c>
      <c r="I17" s="1156">
        <v>0</v>
      </c>
      <c r="J17" s="101"/>
      <c r="K17" s="101"/>
      <c r="L17" s="100"/>
      <c r="M17" s="100"/>
      <c r="N17" s="102"/>
      <c r="O17" s="102"/>
      <c r="P17" s="103"/>
      <c r="Q17" s="103"/>
    </row>
    <row r="18" spans="1:17" s="64" customFormat="1" ht="30">
      <c r="A18" s="497" t="s">
        <v>1252</v>
      </c>
      <c r="B18" s="915">
        <f t="shared" ref="B18:C18" si="7">B19+B20</f>
        <v>0</v>
      </c>
      <c r="C18" s="1152">
        <f t="shared" si="7"/>
        <v>0</v>
      </c>
      <c r="D18" s="915">
        <v>0</v>
      </c>
      <c r="E18" s="1156">
        <v>0</v>
      </c>
      <c r="F18" s="915">
        <f t="shared" ref="F18:G18" si="8">F19+F20</f>
        <v>0</v>
      </c>
      <c r="G18" s="1152">
        <f t="shared" si="8"/>
        <v>0</v>
      </c>
      <c r="H18" s="915">
        <v>0</v>
      </c>
      <c r="I18" s="1156">
        <v>0</v>
      </c>
      <c r="J18" s="101"/>
      <c r="K18" s="101"/>
      <c r="L18" s="100"/>
      <c r="M18" s="100"/>
      <c r="N18" s="102"/>
      <c r="O18" s="102"/>
      <c r="P18" s="103"/>
      <c r="Q18" s="103"/>
    </row>
    <row r="19" spans="1:17" s="64" customFormat="1">
      <c r="A19" s="498" t="s">
        <v>1245</v>
      </c>
      <c r="B19" s="915">
        <v>0</v>
      </c>
      <c r="C19" s="1152">
        <v>0</v>
      </c>
      <c r="D19" s="915">
        <v>0</v>
      </c>
      <c r="E19" s="1156">
        <v>0</v>
      </c>
      <c r="F19" s="915">
        <v>0</v>
      </c>
      <c r="G19" s="1152">
        <v>0</v>
      </c>
      <c r="H19" s="915">
        <v>0</v>
      </c>
      <c r="I19" s="1156">
        <v>0</v>
      </c>
      <c r="J19" s="101"/>
      <c r="K19" s="101"/>
      <c r="L19" s="100"/>
      <c r="M19" s="100"/>
      <c r="N19" s="102"/>
      <c r="O19" s="102"/>
      <c r="P19" s="103"/>
      <c r="Q19" s="103"/>
    </row>
    <row r="20" spans="1:17" s="64" customFormat="1" ht="30">
      <c r="A20" s="498" t="s">
        <v>1246</v>
      </c>
      <c r="B20" s="915">
        <v>0</v>
      </c>
      <c r="C20" s="1152">
        <v>0</v>
      </c>
      <c r="D20" s="915">
        <v>0</v>
      </c>
      <c r="E20" s="1156">
        <v>0</v>
      </c>
      <c r="F20" s="915">
        <v>0</v>
      </c>
      <c r="G20" s="1152">
        <v>0</v>
      </c>
      <c r="H20" s="915">
        <v>0</v>
      </c>
      <c r="I20" s="1156">
        <v>0</v>
      </c>
      <c r="J20" s="101"/>
      <c r="K20" s="101"/>
      <c r="L20" s="100"/>
      <c r="M20" s="100"/>
      <c r="N20" s="102"/>
      <c r="O20" s="102"/>
      <c r="P20" s="103"/>
      <c r="Q20" s="103"/>
    </row>
    <row r="21" spans="1:17" s="64" customFormat="1">
      <c r="A21" s="497" t="s">
        <v>1253</v>
      </c>
      <c r="B21" s="915">
        <f t="shared" ref="B21:C21" si="9">B18+B15</f>
        <v>0</v>
      </c>
      <c r="C21" s="1152">
        <f t="shared" si="9"/>
        <v>0</v>
      </c>
      <c r="D21" s="915">
        <f>D15+D18</f>
        <v>0</v>
      </c>
      <c r="E21" s="1156">
        <f>E15+E18</f>
        <v>0</v>
      </c>
      <c r="F21" s="915">
        <f t="shared" ref="F21:G21" si="10">F18+F15</f>
        <v>0</v>
      </c>
      <c r="G21" s="1152">
        <f t="shared" si="10"/>
        <v>0</v>
      </c>
      <c r="H21" s="915">
        <f>H15+H18</f>
        <v>0</v>
      </c>
      <c r="I21" s="1156">
        <f>I15+I18</f>
        <v>0</v>
      </c>
      <c r="J21" s="101"/>
      <c r="K21" s="101"/>
      <c r="L21" s="100"/>
      <c r="M21" s="100"/>
      <c r="N21" s="102"/>
      <c r="O21" s="102"/>
      <c r="P21" s="103"/>
      <c r="Q21" s="103"/>
    </row>
    <row r="22" spans="1:17" s="64" customFormat="1">
      <c r="A22" s="499" t="s">
        <v>1245</v>
      </c>
      <c r="B22" s="915">
        <f t="shared" ref="B22:C22" si="11">B16+B19</f>
        <v>0</v>
      </c>
      <c r="C22" s="1152">
        <f t="shared" si="11"/>
        <v>0</v>
      </c>
      <c r="D22" s="915">
        <f>D16+D19</f>
        <v>0</v>
      </c>
      <c r="E22" s="1156">
        <f>E16+E19</f>
        <v>0</v>
      </c>
      <c r="F22" s="915">
        <f t="shared" ref="F22:G22" si="12">F16+F19</f>
        <v>0</v>
      </c>
      <c r="G22" s="1152">
        <f t="shared" si="12"/>
        <v>0</v>
      </c>
      <c r="H22" s="915">
        <f>H16+H19</f>
        <v>0</v>
      </c>
      <c r="I22" s="1156">
        <f>I16+I19</f>
        <v>0</v>
      </c>
      <c r="J22" s="101"/>
      <c r="K22" s="101"/>
      <c r="L22" s="100"/>
      <c r="M22" s="100"/>
      <c r="N22" s="102"/>
      <c r="O22" s="102"/>
      <c r="P22" s="103"/>
      <c r="Q22" s="103"/>
    </row>
    <row r="23" spans="1:17" s="64" customFormat="1" ht="30">
      <c r="A23" s="499" t="s">
        <v>1246</v>
      </c>
      <c r="B23" s="915">
        <f>B20+B17</f>
        <v>0</v>
      </c>
      <c r="C23" s="915">
        <f t="shared" ref="B23:I23" si="13">C20+C17</f>
        <v>0</v>
      </c>
      <c r="D23" s="915">
        <f>D20+D17</f>
        <v>0</v>
      </c>
      <c r="E23" s="1156">
        <f t="shared" si="13"/>
        <v>0</v>
      </c>
      <c r="F23" s="915">
        <f t="shared" si="13"/>
        <v>0</v>
      </c>
      <c r="G23" s="915">
        <f t="shared" si="13"/>
        <v>0</v>
      </c>
      <c r="H23" s="915">
        <f>H20+H17</f>
        <v>0</v>
      </c>
      <c r="I23" s="1156">
        <f t="shared" si="13"/>
        <v>0</v>
      </c>
      <c r="J23" s="101"/>
      <c r="K23" s="101"/>
      <c r="L23" s="100"/>
      <c r="M23" s="100"/>
      <c r="N23" s="102"/>
      <c r="O23" s="102"/>
      <c r="P23" s="103"/>
      <c r="Q23" s="103"/>
    </row>
    <row r="24" spans="1:17" s="64" customFormat="1" ht="30">
      <c r="A24" s="497" t="s">
        <v>1254</v>
      </c>
      <c r="B24" s="915">
        <f>B12+B21</f>
        <v>3</v>
      </c>
      <c r="C24" s="1152">
        <f t="shared" ref="C24:G26" si="14">C12+C21</f>
        <v>1575.18544</v>
      </c>
      <c r="D24" s="915">
        <f t="shared" si="14"/>
        <v>106</v>
      </c>
      <c r="E24" s="1157">
        <f t="shared" si="14"/>
        <v>23325.461372000002</v>
      </c>
      <c r="F24" s="915">
        <f>F12+F21</f>
        <v>3</v>
      </c>
      <c r="G24" s="1152">
        <f>G12+G21</f>
        <v>1575.18544</v>
      </c>
      <c r="H24" s="915">
        <f>H12+H21</f>
        <v>75</v>
      </c>
      <c r="I24" s="1157">
        <f>I12+I21</f>
        <v>14040.479091999998</v>
      </c>
      <c r="J24" s="101"/>
      <c r="K24" s="101"/>
      <c r="L24" s="100"/>
      <c r="M24" s="100"/>
      <c r="N24" s="102"/>
      <c r="O24" s="102"/>
      <c r="P24" s="103"/>
      <c r="Q24" s="103"/>
    </row>
    <row r="25" spans="1:17" s="64" customFormat="1" ht="30">
      <c r="A25" s="499" t="s">
        <v>1249</v>
      </c>
      <c r="B25" s="915" t="s">
        <v>328</v>
      </c>
      <c r="C25" s="1155">
        <f t="shared" si="14"/>
        <v>431.08</v>
      </c>
      <c r="D25" s="915" t="s">
        <v>328</v>
      </c>
      <c r="E25" s="1158">
        <f t="shared" si="14"/>
        <v>12755.2725737</v>
      </c>
      <c r="F25" s="915" t="s">
        <v>328</v>
      </c>
      <c r="G25" s="1155">
        <f t="shared" si="14"/>
        <v>431.08</v>
      </c>
      <c r="H25" s="915" t="s">
        <v>328</v>
      </c>
      <c r="I25" s="1158">
        <f>I13+I22</f>
        <v>8741.6279736999986</v>
      </c>
      <c r="J25" s="101"/>
      <c r="K25" s="101"/>
      <c r="L25" s="100"/>
      <c r="M25" s="100"/>
      <c r="N25" s="102"/>
      <c r="O25" s="102"/>
      <c r="P25" s="103"/>
      <c r="Q25" s="103"/>
    </row>
    <row r="26" spans="1:17" s="64" customFormat="1" ht="30">
      <c r="A26" s="500" t="s">
        <v>1250</v>
      </c>
      <c r="B26" s="915" t="s">
        <v>328</v>
      </c>
      <c r="C26" s="1155">
        <f t="shared" si="14"/>
        <v>1144.10544</v>
      </c>
      <c r="D26" s="915" t="s">
        <v>328</v>
      </c>
      <c r="E26" s="1158">
        <f t="shared" si="14"/>
        <v>10570.1887983</v>
      </c>
      <c r="F26" s="915" t="s">
        <v>328</v>
      </c>
      <c r="G26" s="1155">
        <f t="shared" si="14"/>
        <v>1144.10544</v>
      </c>
      <c r="H26" s="915" t="s">
        <v>328</v>
      </c>
      <c r="I26" s="1158">
        <f>I14+I23</f>
        <v>5298.8511183000001</v>
      </c>
      <c r="J26" s="101"/>
      <c r="K26" s="101"/>
      <c r="L26" s="100"/>
      <c r="M26" s="100"/>
      <c r="N26" s="102"/>
      <c r="O26" s="102"/>
      <c r="P26" s="103"/>
      <c r="Q26" s="103"/>
    </row>
    <row r="27" spans="1:17" s="64" customFormat="1">
      <c r="A27" s="501" t="s">
        <v>1255</v>
      </c>
      <c r="B27" s="1159">
        <f>SUM(B28:B29)</f>
        <v>5</v>
      </c>
      <c r="C27" s="1159">
        <f t="shared" ref="C27:I27" si="15">SUM(C28:C29)</f>
        <v>3411.593574</v>
      </c>
      <c r="D27" s="1159">
        <f t="shared" si="15"/>
        <v>33</v>
      </c>
      <c r="E27" s="1159">
        <f t="shared" si="15"/>
        <v>2846.3996787999999</v>
      </c>
      <c r="F27" s="1159">
        <f t="shared" si="15"/>
        <v>4</v>
      </c>
      <c r="G27" s="1159">
        <f t="shared" si="15"/>
        <v>3384.7335739999999</v>
      </c>
      <c r="H27" s="1159">
        <f t="shared" si="15"/>
        <v>30</v>
      </c>
      <c r="I27" s="1159">
        <f t="shared" si="15"/>
        <v>2593.3396788</v>
      </c>
      <c r="J27" s="101"/>
      <c r="K27" s="101"/>
      <c r="L27" s="100"/>
      <c r="M27" s="100"/>
      <c r="N27" s="102"/>
      <c r="O27" s="102"/>
      <c r="P27" s="103"/>
      <c r="Q27" s="103"/>
    </row>
    <row r="28" spans="1:17" s="64" customFormat="1">
      <c r="A28" s="502" t="s">
        <v>1256</v>
      </c>
      <c r="B28" s="915">
        <v>2</v>
      </c>
      <c r="C28" s="915">
        <v>86.938243999999997</v>
      </c>
      <c r="D28" s="517">
        <v>23</v>
      </c>
      <c r="E28" s="519">
        <v>2104.4520692000001</v>
      </c>
      <c r="F28" s="1160">
        <v>2</v>
      </c>
      <c r="G28" s="1160">
        <v>86.938243999999997</v>
      </c>
      <c r="H28" s="517">
        <v>21</v>
      </c>
      <c r="I28" s="517">
        <v>2081.3920692000002</v>
      </c>
      <c r="J28" s="101"/>
      <c r="K28" s="101"/>
      <c r="L28" s="100"/>
      <c r="M28" s="100"/>
      <c r="N28" s="102"/>
      <c r="O28" s="102"/>
      <c r="P28" s="103"/>
      <c r="Q28" s="103"/>
    </row>
    <row r="29" spans="1:17" s="64" customFormat="1">
      <c r="A29" s="502" t="s">
        <v>1257</v>
      </c>
      <c r="B29" s="915">
        <v>3</v>
      </c>
      <c r="C29" s="915">
        <v>3324.65533</v>
      </c>
      <c r="D29" s="517">
        <v>10</v>
      </c>
      <c r="E29" s="519">
        <v>741.94760959999996</v>
      </c>
      <c r="F29" s="1160">
        <v>2</v>
      </c>
      <c r="G29" s="1160">
        <v>3297.7953299999999</v>
      </c>
      <c r="H29" s="517">
        <v>9</v>
      </c>
      <c r="I29" s="517">
        <v>511.94760959999996</v>
      </c>
      <c r="J29" s="101"/>
      <c r="K29" s="101"/>
      <c r="L29" s="100"/>
      <c r="M29" s="100"/>
      <c r="N29" s="102"/>
      <c r="O29" s="102"/>
      <c r="P29" s="103"/>
      <c r="Q29" s="103"/>
    </row>
    <row r="30" spans="1:17" s="64" customFormat="1">
      <c r="A30" s="501" t="s">
        <v>1258</v>
      </c>
      <c r="B30" s="915">
        <f t="shared" ref="B30:I30" si="16">B31+B32</f>
        <v>50</v>
      </c>
      <c r="C30" s="915">
        <f t="shared" si="16"/>
        <v>5022.4800000000005</v>
      </c>
      <c r="D30" s="517">
        <f t="shared" si="16"/>
        <v>293</v>
      </c>
      <c r="E30" s="519">
        <f t="shared" si="16"/>
        <v>9643.2829999999994</v>
      </c>
      <c r="F30" s="915">
        <f t="shared" si="16"/>
        <v>41</v>
      </c>
      <c r="G30" s="915">
        <f t="shared" si="16"/>
        <v>4915.2800000000007</v>
      </c>
      <c r="H30" s="517">
        <f t="shared" si="16"/>
        <v>220</v>
      </c>
      <c r="I30" s="519">
        <f t="shared" si="16"/>
        <v>7758.7630000000008</v>
      </c>
      <c r="J30" s="101"/>
      <c r="K30" s="101"/>
      <c r="L30" s="100"/>
      <c r="M30" s="100"/>
      <c r="N30" s="102"/>
      <c r="O30" s="102"/>
      <c r="P30" s="103"/>
      <c r="Q30" s="103"/>
    </row>
    <row r="31" spans="1:17" s="64" customFormat="1">
      <c r="A31" s="502" t="s">
        <v>1256</v>
      </c>
      <c r="B31" s="915">
        <f>30+11+9</f>
        <v>50</v>
      </c>
      <c r="C31" s="915">
        <f>4665.51+249.77+107.2</f>
        <v>5022.4800000000005</v>
      </c>
      <c r="D31" s="517">
        <f>158+2+46+66</f>
        <v>272</v>
      </c>
      <c r="E31" s="519">
        <f>6076.771+5.81+1550.6+1795.89</f>
        <v>9429.0709999999999</v>
      </c>
      <c r="F31" s="915">
        <f>30+11</f>
        <v>41</v>
      </c>
      <c r="G31" s="915">
        <f>4665.51+249.77</f>
        <v>4915.2800000000007</v>
      </c>
      <c r="H31" s="517">
        <f>158+2+46</f>
        <v>206</v>
      </c>
      <c r="I31" s="519">
        <f>6076.771+5.81+1550.6</f>
        <v>7633.1810000000005</v>
      </c>
      <c r="J31" s="101"/>
      <c r="K31" s="101"/>
      <c r="L31" s="100"/>
      <c r="M31" s="100"/>
      <c r="N31" s="102"/>
      <c r="O31" s="102"/>
      <c r="P31" s="103"/>
      <c r="Q31" s="103"/>
    </row>
    <row r="32" spans="1:17" s="64" customFormat="1">
      <c r="A32" s="502" t="s">
        <v>1257</v>
      </c>
      <c r="B32" s="915">
        <v>0</v>
      </c>
      <c r="C32" s="915">
        <v>0</v>
      </c>
      <c r="D32" s="517">
        <f>7+3+4+7</f>
        <v>21</v>
      </c>
      <c r="E32" s="519">
        <f>73.492+6.83+14.22+31.04+88.63</f>
        <v>214.21199999999999</v>
      </c>
      <c r="F32" s="915">
        <v>0</v>
      </c>
      <c r="G32" s="915">
        <v>0</v>
      </c>
      <c r="H32" s="517">
        <f>7+3+4</f>
        <v>14</v>
      </c>
      <c r="I32" s="519">
        <f>73.492+6.83+14.22+31.04</f>
        <v>125.58199999999999</v>
      </c>
      <c r="J32" s="101"/>
      <c r="K32" s="101"/>
      <c r="L32" s="100"/>
      <c r="M32" s="100"/>
      <c r="N32" s="102"/>
      <c r="O32" s="102"/>
      <c r="P32" s="103"/>
      <c r="Q32" s="103"/>
    </row>
    <row r="33" spans="1:18" s="64" customFormat="1">
      <c r="A33" s="501" t="s">
        <v>1259</v>
      </c>
      <c r="B33" s="517">
        <f t="shared" ref="B33" si="17">B34+B35</f>
        <v>4</v>
      </c>
      <c r="C33" s="1155">
        <f>C34+C35</f>
        <v>9140.48</v>
      </c>
      <c r="D33" s="517">
        <f>D34+D35</f>
        <v>16</v>
      </c>
      <c r="E33" s="1158">
        <f>E34+E35</f>
        <v>10201.879999999999</v>
      </c>
      <c r="F33" s="517">
        <f t="shared" ref="F33" si="18">F34+F35</f>
        <v>4</v>
      </c>
      <c r="G33" s="1155">
        <f>G34+G35</f>
        <v>9140.48</v>
      </c>
      <c r="H33" s="517">
        <f>H34+H35</f>
        <v>11</v>
      </c>
      <c r="I33" s="1158">
        <f>I34+I35</f>
        <v>7099.8799999999992</v>
      </c>
      <c r="J33" s="101"/>
      <c r="K33" s="101"/>
      <c r="L33" s="100"/>
      <c r="M33" s="100"/>
      <c r="N33" s="102"/>
      <c r="O33" s="102"/>
      <c r="P33" s="103"/>
      <c r="Q33" s="103"/>
    </row>
    <row r="34" spans="1:18" s="64" customFormat="1">
      <c r="A34" s="502" t="s">
        <v>1256</v>
      </c>
      <c r="B34" s="915">
        <f>3+1</f>
        <v>4</v>
      </c>
      <c r="C34" s="915">
        <f>1100.49+3039.99+5000</f>
        <v>9140.48</v>
      </c>
      <c r="D34" s="517">
        <f>5+3+3+5</f>
        <v>16</v>
      </c>
      <c r="E34" s="1153">
        <f>2049.89+2649.99+2400+3102</f>
        <v>10201.879999999999</v>
      </c>
      <c r="F34" s="915">
        <f>3+1</f>
        <v>4</v>
      </c>
      <c r="G34" s="915">
        <f>1100.49+3039.99+5000</f>
        <v>9140.48</v>
      </c>
      <c r="H34" s="517">
        <f>5+3+3</f>
        <v>11</v>
      </c>
      <c r="I34" s="1153">
        <f>2049.89+2649.99+2400</f>
        <v>7099.8799999999992</v>
      </c>
      <c r="J34" s="101"/>
      <c r="K34" s="101"/>
      <c r="L34" s="100"/>
      <c r="M34" s="100"/>
      <c r="N34" s="102"/>
      <c r="O34" s="102"/>
      <c r="P34" s="103"/>
      <c r="Q34" s="103"/>
    </row>
    <row r="35" spans="1:18" s="64" customFormat="1">
      <c r="A35" s="502" t="s">
        <v>1257</v>
      </c>
      <c r="B35" s="915">
        <v>0</v>
      </c>
      <c r="C35" s="915">
        <v>0</v>
      </c>
      <c r="D35" s="517">
        <v>0</v>
      </c>
      <c r="E35" s="1153">
        <v>0</v>
      </c>
      <c r="F35" s="915">
        <v>0</v>
      </c>
      <c r="G35" s="915">
        <v>0</v>
      </c>
      <c r="H35" s="517">
        <v>0</v>
      </c>
      <c r="I35" s="1153">
        <v>0</v>
      </c>
      <c r="J35" s="101"/>
      <c r="K35" s="101"/>
      <c r="L35" s="100"/>
      <c r="M35" s="100"/>
      <c r="N35" s="102"/>
      <c r="O35" s="102"/>
      <c r="P35" s="103"/>
      <c r="Q35" s="103"/>
    </row>
    <row r="36" spans="1:18" s="64" customFormat="1" ht="30">
      <c r="A36" s="502" t="s">
        <v>1370</v>
      </c>
      <c r="B36" s="915">
        <v>0</v>
      </c>
      <c r="C36" s="1152">
        <v>0</v>
      </c>
      <c r="D36" s="517">
        <v>0</v>
      </c>
      <c r="E36" s="1157">
        <v>0</v>
      </c>
      <c r="F36" s="915">
        <v>0</v>
      </c>
      <c r="G36" s="1152">
        <v>0</v>
      </c>
      <c r="H36" s="517">
        <v>0</v>
      </c>
      <c r="I36" s="1157">
        <v>0</v>
      </c>
      <c r="J36" s="101"/>
      <c r="K36" s="101"/>
      <c r="L36" s="100"/>
      <c r="M36" s="100"/>
      <c r="N36" s="102"/>
      <c r="O36" s="102"/>
      <c r="P36" s="103"/>
      <c r="Q36" s="103"/>
    </row>
    <row r="37" spans="1:18" s="64" customFormat="1" ht="30">
      <c r="A37" s="497" t="s">
        <v>1260</v>
      </c>
      <c r="B37" s="915">
        <f>B38+B39</f>
        <v>1</v>
      </c>
      <c r="C37" s="915">
        <f t="shared" ref="C37:E37" si="19">C38+C39</f>
        <v>197.62</v>
      </c>
      <c r="D37" s="915">
        <f t="shared" si="19"/>
        <v>8</v>
      </c>
      <c r="E37" s="915">
        <f t="shared" si="19"/>
        <v>12573.24</v>
      </c>
      <c r="F37" s="915">
        <f>F38+F39</f>
        <v>1</v>
      </c>
      <c r="G37" s="915">
        <f t="shared" ref="G37:I37" si="20">G38+G39</f>
        <v>197.62</v>
      </c>
      <c r="H37" s="915">
        <f t="shared" si="20"/>
        <v>5</v>
      </c>
      <c r="I37" s="915">
        <f t="shared" si="20"/>
        <v>10540.49</v>
      </c>
      <c r="J37" s="101"/>
      <c r="K37" s="101"/>
      <c r="L37" s="100"/>
      <c r="M37" s="100"/>
      <c r="N37" s="102"/>
      <c r="O37" s="102"/>
      <c r="P37" s="103"/>
      <c r="Q37" s="103"/>
    </row>
    <row r="38" spans="1:18" s="64" customFormat="1">
      <c r="A38" s="498" t="s">
        <v>1261</v>
      </c>
      <c r="B38" s="915">
        <v>1</v>
      </c>
      <c r="C38" s="1161">
        <v>197.62</v>
      </c>
      <c r="D38" s="517">
        <v>8</v>
      </c>
      <c r="E38" s="519">
        <v>12573.24</v>
      </c>
      <c r="F38" s="915">
        <v>1</v>
      </c>
      <c r="G38" s="1161">
        <v>197.62</v>
      </c>
      <c r="H38" s="517">
        <v>5</v>
      </c>
      <c r="I38" s="519">
        <v>10540.49</v>
      </c>
      <c r="J38" s="101"/>
      <c r="K38" s="101"/>
      <c r="L38" s="100"/>
      <c r="M38" s="100"/>
      <c r="N38" s="102"/>
      <c r="O38" s="102"/>
      <c r="P38" s="103"/>
      <c r="Q38" s="103"/>
    </row>
    <row r="39" spans="1:18" s="64" customFormat="1">
      <c r="A39" s="498" t="s">
        <v>1262</v>
      </c>
      <c r="B39" s="915">
        <v>0</v>
      </c>
      <c r="C39" s="915">
        <v>0</v>
      </c>
      <c r="D39" s="517">
        <v>0</v>
      </c>
      <c r="E39" s="519">
        <v>0</v>
      </c>
      <c r="F39" s="915">
        <v>0</v>
      </c>
      <c r="G39" s="915">
        <v>0</v>
      </c>
      <c r="H39" s="517">
        <v>0</v>
      </c>
      <c r="I39" s="519">
        <v>0</v>
      </c>
      <c r="J39" s="101"/>
      <c r="K39" s="101"/>
      <c r="L39" s="100"/>
      <c r="M39" s="100"/>
      <c r="N39" s="102"/>
      <c r="O39" s="102"/>
      <c r="P39" s="103"/>
      <c r="Q39" s="103"/>
    </row>
    <row r="40" spans="1:18" s="64" customFormat="1" ht="30">
      <c r="A40" s="497" t="s">
        <v>1263</v>
      </c>
      <c r="B40" s="517">
        <f t="shared" ref="B40:C40" si="21">B41+B42</f>
        <v>0</v>
      </c>
      <c r="C40" s="1155">
        <f t="shared" si="21"/>
        <v>0</v>
      </c>
      <c r="D40" s="517">
        <f>D41+D42</f>
        <v>0</v>
      </c>
      <c r="E40" s="1158">
        <f>E41+E42</f>
        <v>0</v>
      </c>
      <c r="F40" s="517">
        <f t="shared" ref="F40:G40" si="22">F41+F42</f>
        <v>0</v>
      </c>
      <c r="G40" s="1155">
        <f t="shared" si="22"/>
        <v>0</v>
      </c>
      <c r="H40" s="517">
        <f>H41+H42</f>
        <v>0</v>
      </c>
      <c r="I40" s="1158">
        <f>I41+I42</f>
        <v>0</v>
      </c>
      <c r="J40" s="101"/>
      <c r="K40" s="101"/>
      <c r="L40" s="100"/>
      <c r="M40" s="100"/>
      <c r="N40" s="102"/>
      <c r="O40" s="102"/>
      <c r="P40" s="103"/>
      <c r="Q40" s="103"/>
    </row>
    <row r="41" spans="1:18" s="64" customFormat="1">
      <c r="A41" s="498" t="s">
        <v>1245</v>
      </c>
      <c r="B41" s="915">
        <v>0</v>
      </c>
      <c r="C41" s="1152">
        <v>0</v>
      </c>
      <c r="D41" s="517">
        <v>0</v>
      </c>
      <c r="E41" s="1157">
        <v>0</v>
      </c>
      <c r="F41" s="915">
        <v>0</v>
      </c>
      <c r="G41" s="1152">
        <v>0</v>
      </c>
      <c r="H41" s="517">
        <v>0</v>
      </c>
      <c r="I41" s="1157">
        <v>0</v>
      </c>
      <c r="J41" s="101"/>
      <c r="K41" s="101"/>
      <c r="L41" s="100"/>
      <c r="M41" s="100"/>
      <c r="N41" s="102"/>
      <c r="O41" s="102"/>
      <c r="P41" s="103"/>
      <c r="Q41" s="103"/>
    </row>
    <row r="42" spans="1:18" s="64" customFormat="1" ht="30">
      <c r="A42" s="498" t="s">
        <v>1246</v>
      </c>
      <c r="B42" s="915">
        <v>0</v>
      </c>
      <c r="C42" s="1152">
        <v>0</v>
      </c>
      <c r="D42" s="517">
        <v>0</v>
      </c>
      <c r="E42" s="1157">
        <v>0</v>
      </c>
      <c r="F42" s="915">
        <v>0</v>
      </c>
      <c r="G42" s="1152">
        <v>0</v>
      </c>
      <c r="H42" s="517">
        <v>0</v>
      </c>
      <c r="I42" s="1157">
        <v>0</v>
      </c>
      <c r="J42" s="101"/>
      <c r="K42" s="101"/>
      <c r="L42" s="100"/>
      <c r="M42" s="100"/>
      <c r="N42" s="102"/>
      <c r="O42" s="102"/>
      <c r="P42" s="103"/>
      <c r="Q42" s="103"/>
    </row>
    <row r="43" spans="1:18" s="64" customFormat="1">
      <c r="A43" s="497" t="s">
        <v>1264</v>
      </c>
      <c r="B43" s="517">
        <f>B24+B27+B30+B33+B37+B40</f>
        <v>63</v>
      </c>
      <c r="C43" s="517">
        <f>C24+C27+C30+C33+C37+C40</f>
        <v>19347.359013999998</v>
      </c>
      <c r="D43" s="517">
        <f>D24+D27+D30+D33+D37+D40</f>
        <v>456</v>
      </c>
      <c r="E43" s="517">
        <f>E24+E27+E30+E33+E37+E40</f>
        <v>58590.264050799997</v>
      </c>
      <c r="F43" s="517">
        <f>F24+F27+F30+F33+F37+F40</f>
        <v>53</v>
      </c>
      <c r="G43" s="517">
        <f>G24+G27+G30+G33+G37+G40</f>
        <v>19213.299014</v>
      </c>
      <c r="H43" s="517">
        <f>H24+H27+H30+H33+H37+H40</f>
        <v>341</v>
      </c>
      <c r="I43" s="517">
        <f>I24+I27+I30+I33+I37+I40</f>
        <v>42032.951770799991</v>
      </c>
      <c r="J43" s="101"/>
      <c r="K43" s="100"/>
      <c r="L43" s="100"/>
      <c r="M43" s="100"/>
      <c r="N43" s="102"/>
      <c r="O43" s="102"/>
      <c r="P43" s="102"/>
      <c r="Q43" s="102"/>
      <c r="R43" s="95"/>
    </row>
    <row r="44" spans="1:18" s="64" customFormat="1" ht="30">
      <c r="A44" s="499" t="s">
        <v>1265</v>
      </c>
      <c r="B44" s="915" t="s">
        <v>328</v>
      </c>
      <c r="C44" s="1162">
        <f>C25+C37+C41+C36</f>
        <v>628.70000000000005</v>
      </c>
      <c r="D44" s="915" t="s">
        <v>328</v>
      </c>
      <c r="E44" s="1163">
        <f>E25+E37+E41+E36</f>
        <v>25328.512573699998</v>
      </c>
      <c r="F44" s="915" t="s">
        <v>328</v>
      </c>
      <c r="G44" s="1162">
        <f t="shared" ref="G44" si="23">G25+G37+G41+G36</f>
        <v>628.70000000000005</v>
      </c>
      <c r="H44" s="915" t="s">
        <v>328</v>
      </c>
      <c r="I44" s="1163">
        <f>I25+I37+I41+I36</f>
        <v>19282.117973699998</v>
      </c>
      <c r="J44" s="101"/>
      <c r="K44" s="101"/>
      <c r="L44" s="100"/>
      <c r="M44" s="100"/>
      <c r="N44" s="102"/>
      <c r="O44" s="102"/>
      <c r="P44" s="103"/>
      <c r="Q44" s="103"/>
    </row>
    <row r="45" spans="1:18" s="64" customFormat="1" ht="45">
      <c r="A45" s="499" t="s">
        <v>1266</v>
      </c>
      <c r="B45" s="915" t="s">
        <v>328</v>
      </c>
      <c r="C45" s="1155">
        <f>C42+C33+C30+C27+C26</f>
        <v>18718.659013999997</v>
      </c>
      <c r="D45" s="915" t="s">
        <v>328</v>
      </c>
      <c r="E45" s="1158">
        <f>E42+E33+E30+E27+E26</f>
        <v>33261.751477099999</v>
      </c>
      <c r="F45" s="915" t="s">
        <v>328</v>
      </c>
      <c r="G45" s="1155">
        <f t="shared" ref="G45" si="24">G42+G33+G30+G27+G26</f>
        <v>18584.599013999999</v>
      </c>
      <c r="H45" s="915" t="s">
        <v>328</v>
      </c>
      <c r="I45" s="1158">
        <f>I42+I33+I30+I27+I26</f>
        <v>22750.8337971</v>
      </c>
      <c r="J45" s="101"/>
      <c r="K45" s="101"/>
      <c r="L45" s="100"/>
      <c r="M45" s="100"/>
      <c r="N45" s="102"/>
      <c r="O45" s="102"/>
      <c r="P45" s="103"/>
      <c r="Q45" s="103"/>
    </row>
    <row r="46" spans="1:18" s="64" customFormat="1">
      <c r="A46" s="1240" t="s">
        <v>1267</v>
      </c>
      <c r="B46" s="1241"/>
      <c r="C46" s="1241"/>
      <c r="D46" s="1241"/>
      <c r="E46" s="1241"/>
      <c r="F46" s="1241"/>
      <c r="G46" s="1241"/>
      <c r="H46" s="1241"/>
      <c r="I46" s="1242"/>
      <c r="J46" s="101"/>
      <c r="K46" s="101"/>
      <c r="L46" s="100"/>
      <c r="M46" s="100"/>
      <c r="N46" s="102"/>
      <c r="O46" s="102"/>
      <c r="P46" s="103"/>
      <c r="Q46" s="103"/>
    </row>
    <row r="47" spans="1:18" s="64" customFormat="1" ht="60">
      <c r="A47" s="501" t="s">
        <v>1268</v>
      </c>
      <c r="B47" s="1155">
        <v>478</v>
      </c>
      <c r="C47" s="1155">
        <v>310290.71000000002</v>
      </c>
      <c r="D47" s="1155">
        <v>143</v>
      </c>
      <c r="E47" s="1155">
        <v>71250.350000000006</v>
      </c>
      <c r="F47" s="1155">
        <v>406</v>
      </c>
      <c r="G47" s="1155">
        <v>270887.76</v>
      </c>
      <c r="H47" s="1155">
        <v>114</v>
      </c>
      <c r="I47" s="1155">
        <v>60576.82</v>
      </c>
      <c r="J47" s="101"/>
      <c r="K47" s="101"/>
      <c r="L47" s="100"/>
      <c r="M47" s="100"/>
      <c r="N47" s="102"/>
      <c r="O47" s="102"/>
      <c r="P47" s="103"/>
      <c r="Q47" s="103"/>
    </row>
    <row r="48" spans="1:18" s="64" customFormat="1" ht="30">
      <c r="A48" s="498" t="s">
        <v>1269</v>
      </c>
      <c r="B48" s="1155">
        <f>208+11+18+57</f>
        <v>294</v>
      </c>
      <c r="C48" s="1155">
        <f>149600+12936.69+14201+29959</f>
        <v>206696.69</v>
      </c>
      <c r="D48" s="1155">
        <f>92+4+2+21</f>
        <v>119</v>
      </c>
      <c r="E48" s="1155">
        <f>52307+3250+500+9739</f>
        <v>65796</v>
      </c>
      <c r="F48" s="1155">
        <f>208+11</f>
        <v>219</v>
      </c>
      <c r="G48" s="1155">
        <f>149600+12936.69</f>
        <v>162536.69</v>
      </c>
      <c r="H48" s="1155">
        <f>92+4</f>
        <v>96</v>
      </c>
      <c r="I48" s="1155">
        <f>52307+3250</f>
        <v>55557</v>
      </c>
      <c r="J48" s="101"/>
      <c r="K48" s="101"/>
      <c r="L48" s="100"/>
      <c r="M48" s="100"/>
      <c r="N48" s="102"/>
      <c r="O48" s="102"/>
      <c r="P48" s="103"/>
      <c r="Q48" s="103"/>
    </row>
    <row r="49" spans="1:17" s="64" customFormat="1" ht="45">
      <c r="A49" s="497" t="s">
        <v>1270</v>
      </c>
      <c r="B49" s="1155">
        <v>21</v>
      </c>
      <c r="C49" s="1155">
        <v>10506.31</v>
      </c>
      <c r="D49" s="1155">
        <v>0</v>
      </c>
      <c r="E49" s="1155">
        <v>0</v>
      </c>
      <c r="F49" s="1155">
        <v>15</v>
      </c>
      <c r="G49" s="1155">
        <v>8188.3899999999994</v>
      </c>
      <c r="H49" s="1155">
        <v>0</v>
      </c>
      <c r="I49" s="1155">
        <v>0</v>
      </c>
      <c r="J49" s="101"/>
      <c r="K49" s="101"/>
      <c r="L49" s="100"/>
      <c r="M49" s="100"/>
      <c r="N49" s="102"/>
      <c r="O49" s="102"/>
      <c r="P49" s="103"/>
      <c r="Q49" s="103"/>
    </row>
    <row r="50" spans="1:17" s="64" customFormat="1" ht="30">
      <c r="A50" s="497" t="s">
        <v>1271</v>
      </c>
      <c r="B50" s="1155">
        <f t="shared" ref="B50:I50" si="25">B47+B49</f>
        <v>499</v>
      </c>
      <c r="C50" s="1155">
        <f t="shared" si="25"/>
        <v>320797.02</v>
      </c>
      <c r="D50" s="1155">
        <f t="shared" si="25"/>
        <v>143</v>
      </c>
      <c r="E50" s="1155">
        <f t="shared" si="25"/>
        <v>71250.350000000006</v>
      </c>
      <c r="F50" s="1155">
        <f t="shared" si="25"/>
        <v>421</v>
      </c>
      <c r="G50" s="1155">
        <f t="shared" si="25"/>
        <v>279076.15000000002</v>
      </c>
      <c r="H50" s="1155">
        <f t="shared" si="25"/>
        <v>114</v>
      </c>
      <c r="I50" s="1155">
        <f t="shared" si="25"/>
        <v>60576.82</v>
      </c>
      <c r="J50" s="101"/>
      <c r="K50" s="101"/>
      <c r="L50" s="100"/>
      <c r="M50" s="100"/>
      <c r="N50" s="102"/>
      <c r="O50" s="102"/>
      <c r="P50" s="103"/>
      <c r="Q50" s="103"/>
    </row>
    <row r="51" spans="1:17" s="64" customFormat="1">
      <c r="A51" s="1240" t="s">
        <v>1272</v>
      </c>
      <c r="B51" s="1241"/>
      <c r="C51" s="1241"/>
      <c r="D51" s="1241"/>
      <c r="E51" s="1241"/>
      <c r="F51" s="1241"/>
      <c r="G51" s="1241"/>
      <c r="H51" s="1241"/>
      <c r="I51" s="1242"/>
      <c r="J51" s="101"/>
      <c r="K51" s="101"/>
      <c r="L51" s="100"/>
      <c r="M51" s="100"/>
      <c r="N51" s="102"/>
      <c r="O51" s="102"/>
      <c r="P51" s="103"/>
      <c r="Q51" s="103"/>
    </row>
    <row r="52" spans="1:17" s="64" customFormat="1" ht="30">
      <c r="A52" s="501" t="s">
        <v>1273</v>
      </c>
      <c r="B52" s="1155">
        <f>B53+B54</f>
        <v>0</v>
      </c>
      <c r="C52" s="1155">
        <f t="shared" ref="C52:E52" si="26">C53+C54</f>
        <v>0</v>
      </c>
      <c r="D52" s="1155">
        <f t="shared" si="26"/>
        <v>1</v>
      </c>
      <c r="E52" s="1155">
        <f t="shared" si="26"/>
        <v>3200</v>
      </c>
      <c r="F52" s="1155">
        <f>F53+F54</f>
        <v>0</v>
      </c>
      <c r="G52" s="1155">
        <f t="shared" ref="G52:I52" si="27">G53+G54</f>
        <v>0</v>
      </c>
      <c r="H52" s="1155">
        <f t="shared" si="27"/>
        <v>1</v>
      </c>
      <c r="I52" s="1155">
        <f t="shared" si="27"/>
        <v>3200</v>
      </c>
      <c r="J52" s="101"/>
      <c r="K52" s="101"/>
      <c r="L52" s="100"/>
      <c r="M52" s="100"/>
      <c r="N52" s="102"/>
      <c r="O52" s="102"/>
      <c r="P52" s="103"/>
      <c r="Q52" s="103"/>
    </row>
    <row r="53" spans="1:17" s="64" customFormat="1">
      <c r="A53" s="503" t="s">
        <v>1274</v>
      </c>
      <c r="B53" s="1155">
        <v>0</v>
      </c>
      <c r="C53" s="1155">
        <v>0</v>
      </c>
      <c r="D53" s="1155">
        <v>1</v>
      </c>
      <c r="E53" s="1155">
        <v>3200</v>
      </c>
      <c r="F53" s="1155">
        <v>0</v>
      </c>
      <c r="G53" s="1155">
        <v>0</v>
      </c>
      <c r="H53" s="1155">
        <v>1</v>
      </c>
      <c r="I53" s="1155">
        <v>3200</v>
      </c>
      <c r="J53" s="101"/>
      <c r="K53" s="101"/>
      <c r="L53" s="100"/>
      <c r="M53" s="100"/>
      <c r="N53" s="102"/>
      <c r="O53" s="102"/>
      <c r="P53" s="103"/>
      <c r="Q53" s="103"/>
    </row>
    <row r="54" spans="1:17" s="64" customFormat="1">
      <c r="A54" s="503" t="s">
        <v>1275</v>
      </c>
      <c r="B54" s="1155">
        <v>0</v>
      </c>
      <c r="C54" s="1155">
        <v>0</v>
      </c>
      <c r="D54" s="1155">
        <v>0</v>
      </c>
      <c r="E54" s="1155">
        <v>0</v>
      </c>
      <c r="F54" s="1155">
        <v>0</v>
      </c>
      <c r="G54" s="1155">
        <v>0</v>
      </c>
      <c r="H54" s="1155">
        <v>0</v>
      </c>
      <c r="I54" s="1155">
        <v>0</v>
      </c>
      <c r="J54" s="101"/>
      <c r="K54" s="101"/>
      <c r="L54" s="100"/>
      <c r="M54" s="100"/>
      <c r="N54" s="102"/>
      <c r="O54" s="102"/>
      <c r="P54" s="103"/>
      <c r="Q54" s="103"/>
    </row>
    <row r="55" spans="1:17" s="64" customFormat="1" ht="30">
      <c r="A55" s="501" t="s">
        <v>1276</v>
      </c>
      <c r="B55" s="1155">
        <f>B56+B57</f>
        <v>0</v>
      </c>
      <c r="C55" s="1155">
        <f t="shared" ref="C55:E55" si="28">C56+C57</f>
        <v>0</v>
      </c>
      <c r="D55" s="1155">
        <f t="shared" si="28"/>
        <v>2</v>
      </c>
      <c r="E55" s="1155">
        <f t="shared" si="28"/>
        <v>8477.52</v>
      </c>
      <c r="F55" s="1155">
        <f>F56+F57</f>
        <v>0</v>
      </c>
      <c r="G55" s="1155">
        <f t="shared" ref="G55:I55" si="29">G56+G57</f>
        <v>0</v>
      </c>
      <c r="H55" s="1155">
        <f t="shared" si="29"/>
        <v>2</v>
      </c>
      <c r="I55" s="1155">
        <f t="shared" si="29"/>
        <v>8477.52</v>
      </c>
      <c r="J55" s="101"/>
      <c r="K55" s="101"/>
      <c r="L55" s="100"/>
      <c r="M55" s="100"/>
      <c r="N55" s="102"/>
      <c r="O55" s="102"/>
      <c r="P55" s="103"/>
      <c r="Q55" s="103"/>
    </row>
    <row r="56" spans="1:17" s="64" customFormat="1">
      <c r="A56" s="503" t="s">
        <v>1277</v>
      </c>
      <c r="B56" s="1155">
        <v>0</v>
      </c>
      <c r="C56" s="1155">
        <v>0</v>
      </c>
      <c r="D56" s="1155">
        <v>2</v>
      </c>
      <c r="E56" s="1155">
        <v>8477.52</v>
      </c>
      <c r="F56" s="1155">
        <v>0</v>
      </c>
      <c r="G56" s="1155">
        <v>0</v>
      </c>
      <c r="H56" s="1155">
        <v>2</v>
      </c>
      <c r="I56" s="1155">
        <v>8477.52</v>
      </c>
      <c r="J56" s="101"/>
      <c r="K56" s="101"/>
      <c r="L56" s="100"/>
      <c r="M56" s="100"/>
      <c r="N56" s="102"/>
      <c r="O56" s="102"/>
      <c r="P56" s="103"/>
      <c r="Q56" s="103"/>
    </row>
    <row r="57" spans="1:17" s="64" customFormat="1">
      <c r="A57" s="503" t="s">
        <v>1278</v>
      </c>
      <c r="B57" s="1155">
        <v>0</v>
      </c>
      <c r="C57" s="1155">
        <v>0</v>
      </c>
      <c r="D57" s="1155">
        <v>0</v>
      </c>
      <c r="E57" s="1155">
        <v>0</v>
      </c>
      <c r="F57" s="1155">
        <v>0</v>
      </c>
      <c r="G57" s="1155">
        <v>0</v>
      </c>
      <c r="H57" s="1155">
        <v>0</v>
      </c>
      <c r="I57" s="1155">
        <v>0</v>
      </c>
      <c r="J57" s="101"/>
      <c r="K57" s="101"/>
      <c r="L57" s="100"/>
      <c r="M57" s="100"/>
      <c r="N57" s="102"/>
      <c r="O57" s="102"/>
      <c r="P57" s="103"/>
      <c r="Q57" s="103"/>
    </row>
    <row r="58" spans="1:17" s="64" customFormat="1" ht="45">
      <c r="A58" s="501" t="s">
        <v>1279</v>
      </c>
      <c r="B58" s="1155">
        <f t="shared" ref="B58:I58" si="30">B52+B55</f>
        <v>0</v>
      </c>
      <c r="C58" s="1155">
        <f t="shared" si="30"/>
        <v>0</v>
      </c>
      <c r="D58" s="1155">
        <f t="shared" si="30"/>
        <v>3</v>
      </c>
      <c r="E58" s="1155">
        <f t="shared" si="30"/>
        <v>11677.52</v>
      </c>
      <c r="F58" s="1155">
        <f t="shared" si="30"/>
        <v>0</v>
      </c>
      <c r="G58" s="1155">
        <f t="shared" si="30"/>
        <v>0</v>
      </c>
      <c r="H58" s="1155">
        <f t="shared" si="30"/>
        <v>3</v>
      </c>
      <c r="I58" s="1155">
        <f t="shared" si="30"/>
        <v>11677.52</v>
      </c>
      <c r="J58" s="101"/>
      <c r="K58" s="101"/>
      <c r="L58" s="100"/>
      <c r="M58" s="100"/>
      <c r="N58" s="102"/>
      <c r="O58" s="102"/>
      <c r="P58" s="103"/>
      <c r="Q58" s="103"/>
    </row>
    <row r="59" spans="1:17" s="64" customFormat="1">
      <c r="A59" s="504" t="s">
        <v>1280</v>
      </c>
      <c r="B59" s="1155">
        <v>0</v>
      </c>
      <c r="C59" s="1155">
        <v>0</v>
      </c>
      <c r="D59" s="1155">
        <v>3</v>
      </c>
      <c r="E59" s="1155">
        <v>11677.52</v>
      </c>
      <c r="F59" s="1155">
        <v>0</v>
      </c>
      <c r="G59" s="1155">
        <v>0</v>
      </c>
      <c r="H59" s="1155">
        <v>3</v>
      </c>
      <c r="I59" s="1155">
        <v>11677.52</v>
      </c>
      <c r="J59" s="101"/>
      <c r="K59" s="101"/>
      <c r="L59" s="100"/>
      <c r="M59" s="100"/>
      <c r="N59" s="102"/>
      <c r="O59" s="102"/>
      <c r="P59" s="103"/>
      <c r="Q59" s="103"/>
    </row>
    <row r="60" spans="1:17" s="64" customFormat="1">
      <c r="A60" s="504" t="s">
        <v>1281</v>
      </c>
      <c r="B60" s="1155">
        <v>0</v>
      </c>
      <c r="C60" s="1155">
        <v>0</v>
      </c>
      <c r="D60" s="1155">
        <v>0</v>
      </c>
      <c r="E60" s="1155">
        <v>0</v>
      </c>
      <c r="F60" s="1155">
        <v>0</v>
      </c>
      <c r="G60" s="1155">
        <v>0</v>
      </c>
      <c r="H60" s="1155">
        <v>0</v>
      </c>
      <c r="I60" s="1155">
        <v>0</v>
      </c>
      <c r="J60" s="101"/>
      <c r="K60" s="101"/>
      <c r="L60" s="100"/>
      <c r="M60" s="100"/>
      <c r="N60" s="102"/>
      <c r="O60" s="102"/>
      <c r="P60" s="103"/>
      <c r="Q60" s="103"/>
    </row>
    <row r="61" spans="1:17">
      <c r="A61" s="1243"/>
      <c r="B61" s="1210"/>
      <c r="C61" s="1210"/>
      <c r="D61" s="57"/>
      <c r="E61" s="57"/>
      <c r="F61" s="101"/>
      <c r="G61" s="101"/>
      <c r="H61" s="101"/>
      <c r="I61" s="101"/>
      <c r="J61" s="101"/>
      <c r="K61" s="101"/>
      <c r="L61" s="104"/>
      <c r="M61" s="104"/>
      <c r="N61" s="101"/>
      <c r="O61" s="101"/>
      <c r="P61" s="101"/>
      <c r="Q61" s="101"/>
    </row>
    <row r="62" spans="1:17">
      <c r="A62" s="1210" t="s">
        <v>183</v>
      </c>
      <c r="B62" s="1210"/>
      <c r="C62" s="1210"/>
      <c r="D62" s="1210"/>
      <c r="E62" s="1210"/>
      <c r="F62" s="1210"/>
      <c r="G62" s="1210"/>
      <c r="H62" s="1210"/>
      <c r="I62" s="1210"/>
      <c r="J62" s="101"/>
      <c r="K62" s="101"/>
      <c r="L62" s="104"/>
      <c r="M62" s="104"/>
      <c r="N62" s="101"/>
      <c r="O62" s="101"/>
      <c r="P62" s="101"/>
      <c r="Q62" s="101"/>
    </row>
    <row r="63" spans="1:17">
      <c r="A63" s="1210" t="s">
        <v>184</v>
      </c>
      <c r="B63" s="1210"/>
      <c r="C63" s="1210"/>
      <c r="D63" s="1210"/>
      <c r="E63" s="1210"/>
      <c r="F63" s="1210"/>
      <c r="G63" s="1210"/>
      <c r="H63" s="1210"/>
      <c r="I63" s="1210"/>
      <c r="J63" s="101"/>
      <c r="K63" s="101"/>
      <c r="L63" s="104"/>
      <c r="M63" s="104"/>
      <c r="N63" s="101"/>
      <c r="O63" s="101"/>
      <c r="P63" s="101"/>
      <c r="Q63" s="101"/>
    </row>
    <row r="64" spans="1:17">
      <c r="A64" s="1210" t="s">
        <v>185</v>
      </c>
      <c r="B64" s="1210"/>
      <c r="C64" s="1210"/>
      <c r="D64" s="1210"/>
      <c r="E64" s="1210"/>
      <c r="F64" s="1210"/>
      <c r="G64" s="1210"/>
      <c r="H64" s="1210"/>
      <c r="I64" s="1210"/>
      <c r="J64" s="101"/>
      <c r="K64" s="101"/>
      <c r="L64" s="104"/>
      <c r="M64" s="104"/>
      <c r="N64" s="101"/>
      <c r="O64" s="101"/>
      <c r="P64" s="101"/>
      <c r="Q64" s="101"/>
    </row>
    <row r="65" spans="1:28">
      <c r="A65" s="1210" t="s">
        <v>186</v>
      </c>
      <c r="B65" s="1210"/>
      <c r="C65" s="1210"/>
      <c r="D65" s="1210"/>
      <c r="E65" s="1210"/>
      <c r="F65" s="1210"/>
      <c r="G65" s="1210"/>
      <c r="H65" s="1210"/>
      <c r="I65" s="1210"/>
      <c r="J65" s="505"/>
      <c r="K65" s="505"/>
      <c r="L65" s="101"/>
      <c r="M65" s="101"/>
      <c r="N65" s="101"/>
      <c r="O65" s="101"/>
      <c r="P65" s="101"/>
      <c r="Q65" s="101"/>
    </row>
    <row r="66" spans="1:28">
      <c r="A66" s="1211" t="s">
        <v>187</v>
      </c>
      <c r="B66" s="1211"/>
      <c r="C66" s="1211"/>
      <c r="D66" s="1211"/>
      <c r="E66" s="1211"/>
      <c r="F66" s="1211"/>
      <c r="G66" s="1211"/>
      <c r="H66" s="1211"/>
      <c r="I66" s="1211"/>
      <c r="J66" s="101"/>
      <c r="K66" s="101"/>
      <c r="L66" s="101"/>
      <c r="M66" s="101"/>
      <c r="N66" s="101"/>
      <c r="O66" s="101"/>
      <c r="P66" s="101"/>
      <c r="Q66" s="101"/>
    </row>
    <row r="67" spans="1:28">
      <c r="A67" s="990" t="s">
        <v>1390</v>
      </c>
      <c r="B67" s="990"/>
      <c r="C67" s="990"/>
      <c r="D67" s="990"/>
      <c r="E67" s="990"/>
      <c r="F67" s="990"/>
      <c r="G67" s="990"/>
      <c r="H67" s="990"/>
      <c r="I67" s="990"/>
      <c r="J67" s="990"/>
      <c r="K67" s="990"/>
      <c r="L67" s="990"/>
      <c r="M67" s="990"/>
      <c r="N67" s="990"/>
      <c r="O67" s="990"/>
      <c r="P67" s="990"/>
      <c r="Q67" s="990"/>
    </row>
    <row r="68" spans="1:28">
      <c r="A68" s="101"/>
      <c r="B68" s="101"/>
      <c r="C68" s="101"/>
      <c r="D68" s="101"/>
      <c r="E68" s="101"/>
      <c r="F68" s="101"/>
      <c r="G68" s="101"/>
      <c r="H68" s="101"/>
      <c r="I68" s="101"/>
      <c r="J68" s="101"/>
      <c r="K68" s="101"/>
      <c r="L68" s="101"/>
      <c r="M68" s="101"/>
      <c r="N68" s="101"/>
      <c r="O68" s="101"/>
      <c r="P68" s="101"/>
      <c r="Q68" s="101"/>
    </row>
    <row r="69" spans="1:28">
      <c r="A69" s="1214" t="s">
        <v>188</v>
      </c>
      <c r="B69" s="1214"/>
      <c r="C69" s="1214"/>
      <c r="D69" s="1214"/>
      <c r="E69" s="1214"/>
      <c r="F69" s="1214"/>
      <c r="G69" s="1214"/>
      <c r="H69" s="1214"/>
      <c r="I69" s="1214"/>
      <c r="J69" s="1214"/>
      <c r="K69" s="1214"/>
      <c r="L69" s="1214"/>
      <c r="M69" s="1214"/>
      <c r="N69" s="1214"/>
      <c r="O69" s="1214"/>
      <c r="P69" s="1214"/>
      <c r="Q69" s="105"/>
    </row>
    <row r="70" spans="1:28">
      <c r="A70" s="1215" t="s">
        <v>159</v>
      </c>
      <c r="B70" s="1227" t="s">
        <v>189</v>
      </c>
      <c r="C70" s="1216"/>
      <c r="D70" s="1219" t="s">
        <v>190</v>
      </c>
      <c r="E70" s="1220"/>
      <c r="F70" s="1220"/>
      <c r="G70" s="1229"/>
      <c r="H70" s="1219" t="s">
        <v>191</v>
      </c>
      <c r="I70" s="1220"/>
      <c r="J70" s="1220"/>
      <c r="K70" s="1229"/>
      <c r="L70" s="1219" t="s">
        <v>192</v>
      </c>
      <c r="M70" s="1220"/>
      <c r="N70" s="1220"/>
      <c r="O70" s="1220"/>
      <c r="P70" s="1230"/>
      <c r="Q70" s="1216"/>
    </row>
    <row r="71" spans="1:28">
      <c r="A71" s="1226"/>
      <c r="B71" s="1226"/>
      <c r="C71" s="1228"/>
      <c r="D71" s="1215" t="s">
        <v>193</v>
      </c>
      <c r="E71" s="1216"/>
      <c r="F71" s="1215" t="s">
        <v>144</v>
      </c>
      <c r="G71" s="1216"/>
      <c r="H71" s="1215" t="s">
        <v>194</v>
      </c>
      <c r="I71" s="1216"/>
      <c r="J71" s="1215" t="s">
        <v>195</v>
      </c>
      <c r="K71" s="1216"/>
      <c r="L71" s="1219" t="s">
        <v>196</v>
      </c>
      <c r="M71" s="1220"/>
      <c r="N71" s="1220"/>
      <c r="O71" s="1220"/>
      <c r="P71" s="1221" t="s">
        <v>197</v>
      </c>
      <c r="Q71" s="1221"/>
    </row>
    <row r="72" spans="1:28">
      <c r="A72" s="1226"/>
      <c r="B72" s="1217"/>
      <c r="C72" s="1218"/>
      <c r="D72" s="1217"/>
      <c r="E72" s="1218"/>
      <c r="F72" s="1217"/>
      <c r="G72" s="1218"/>
      <c r="H72" s="1217"/>
      <c r="I72" s="1218"/>
      <c r="J72" s="1217"/>
      <c r="K72" s="1218"/>
      <c r="L72" s="1222" t="s">
        <v>198</v>
      </c>
      <c r="M72" s="1223"/>
      <c r="N72" s="1222" t="s">
        <v>199</v>
      </c>
      <c r="O72" s="1224"/>
      <c r="P72" s="1221"/>
      <c r="Q72" s="1221"/>
    </row>
    <row r="73" spans="1:28" ht="45">
      <c r="A73" s="1217"/>
      <c r="B73" s="134" t="s">
        <v>200</v>
      </c>
      <c r="C73" s="134" t="s">
        <v>201</v>
      </c>
      <c r="D73" s="134" t="s">
        <v>200</v>
      </c>
      <c r="E73" s="134" t="s">
        <v>201</v>
      </c>
      <c r="F73" s="134" t="s">
        <v>200</v>
      </c>
      <c r="G73" s="134" t="s">
        <v>201</v>
      </c>
      <c r="H73" s="134" t="s">
        <v>200</v>
      </c>
      <c r="I73" s="134" t="s">
        <v>201</v>
      </c>
      <c r="J73" s="134" t="s">
        <v>200</v>
      </c>
      <c r="K73" s="134" t="s">
        <v>201</v>
      </c>
      <c r="L73" s="134" t="s">
        <v>200</v>
      </c>
      <c r="M73" s="134" t="s">
        <v>201</v>
      </c>
      <c r="N73" s="134" t="s">
        <v>200</v>
      </c>
      <c r="O73" s="520" t="s">
        <v>201</v>
      </c>
      <c r="P73" s="134" t="s">
        <v>200</v>
      </c>
      <c r="Q73" s="134" t="s">
        <v>201</v>
      </c>
    </row>
    <row r="74" spans="1:28">
      <c r="A74" s="106" t="s">
        <v>78</v>
      </c>
      <c r="B74" s="107">
        <v>276</v>
      </c>
      <c r="C74" s="107">
        <v>75232.301425099999</v>
      </c>
      <c r="D74" s="108">
        <v>165</v>
      </c>
      <c r="E74" s="109">
        <v>59072.769000000008</v>
      </c>
      <c r="F74" s="108">
        <v>73</v>
      </c>
      <c r="G74" s="109">
        <v>6750.8224250999992</v>
      </c>
      <c r="H74" s="108">
        <v>74</v>
      </c>
      <c r="I74" s="109">
        <v>11050.822425099999</v>
      </c>
      <c r="J74" s="108">
        <v>164</v>
      </c>
      <c r="K74" s="109">
        <v>54772.769000000008</v>
      </c>
      <c r="L74" s="108">
        <v>28</v>
      </c>
      <c r="M74" s="109">
        <v>616.35800000000006</v>
      </c>
      <c r="N74" s="108">
        <v>210</v>
      </c>
      <c r="O74" s="110">
        <v>65206.850840699997</v>
      </c>
      <c r="P74" s="107">
        <v>34</v>
      </c>
      <c r="Q74" s="109">
        <v>9212</v>
      </c>
      <c r="S74" s="111"/>
      <c r="T74" s="111"/>
      <c r="U74" s="111"/>
      <c r="V74" s="111"/>
      <c r="W74" s="111"/>
      <c r="X74" s="112"/>
      <c r="Z74" s="112"/>
      <c r="AB74" s="112"/>
    </row>
    <row r="75" spans="1:28">
      <c r="A75" s="106" t="s">
        <v>79</v>
      </c>
      <c r="B75" s="107">
        <f>SUM(B76:B81)</f>
        <v>168</v>
      </c>
      <c r="C75" s="107">
        <f>SUM(C76:C81)</f>
        <v>41663.645132099999</v>
      </c>
      <c r="D75" s="107">
        <f t="shared" ref="D75:Q75" si="31">SUM(D76:D81)</f>
        <v>109</v>
      </c>
      <c r="E75" s="107">
        <f t="shared" si="31"/>
        <v>24899.350200000001</v>
      </c>
      <c r="F75" s="107">
        <f t="shared" si="31"/>
        <v>38</v>
      </c>
      <c r="G75" s="107">
        <f t="shared" si="31"/>
        <v>6257.9849321000002</v>
      </c>
      <c r="H75" s="107">
        <f t="shared" si="31"/>
        <v>38</v>
      </c>
      <c r="I75" s="107">
        <f t="shared" si="31"/>
        <v>6257.9849321000002</v>
      </c>
      <c r="J75" s="107">
        <f t="shared" si="31"/>
        <v>109</v>
      </c>
      <c r="K75" s="107">
        <f t="shared" si="31"/>
        <v>24899.35</v>
      </c>
      <c r="L75" s="107">
        <f t="shared" si="31"/>
        <v>9</v>
      </c>
      <c r="M75" s="107">
        <f t="shared" si="31"/>
        <v>485.49</v>
      </c>
      <c r="N75" s="107">
        <f t="shared" si="31"/>
        <v>138</v>
      </c>
      <c r="O75" s="107">
        <f>SUM(O76:O81)</f>
        <v>30671.8419321</v>
      </c>
      <c r="P75" s="107">
        <f t="shared" si="31"/>
        <v>21</v>
      </c>
      <c r="Q75" s="107">
        <f t="shared" si="31"/>
        <v>10506.31</v>
      </c>
      <c r="R75" s="111"/>
      <c r="S75" s="111"/>
      <c r="T75" s="111"/>
      <c r="U75" s="111"/>
      <c r="V75" s="111"/>
      <c r="W75" s="111"/>
      <c r="X75" s="112"/>
      <c r="Z75" s="112"/>
      <c r="AB75" s="112"/>
    </row>
    <row r="76" spans="1:28">
      <c r="A76" s="113">
        <v>45017</v>
      </c>
      <c r="B76" s="114">
        <f>SUM(D76,F76,P76)</f>
        <v>21</v>
      </c>
      <c r="C76" s="114">
        <f>SUM(E76,G76,Q76)</f>
        <v>4016.9500000000003</v>
      </c>
      <c r="D76" s="114">
        <v>10</v>
      </c>
      <c r="E76" s="114">
        <v>1110.4100000000001</v>
      </c>
      <c r="F76" s="115">
        <v>4</v>
      </c>
      <c r="G76" s="114">
        <v>870.89</v>
      </c>
      <c r="H76" s="114">
        <v>4</v>
      </c>
      <c r="I76" s="114">
        <v>870.89</v>
      </c>
      <c r="J76" s="115">
        <v>10</v>
      </c>
      <c r="K76" s="114">
        <v>1110.4100000000001</v>
      </c>
      <c r="L76" s="115">
        <v>1</v>
      </c>
      <c r="M76" s="114">
        <v>4.5999999999999996</v>
      </c>
      <c r="N76" s="115">
        <v>13</v>
      </c>
      <c r="O76" s="114">
        <v>1976.7</v>
      </c>
      <c r="P76" s="992">
        <v>7</v>
      </c>
      <c r="Q76" s="992">
        <v>2035.65</v>
      </c>
      <c r="S76" s="111"/>
      <c r="T76" s="111"/>
      <c r="U76" s="111"/>
      <c r="V76" s="111"/>
      <c r="W76" s="111"/>
      <c r="X76" s="112"/>
      <c r="Z76" s="112"/>
      <c r="AB76" s="112"/>
    </row>
    <row r="77" spans="1:28">
      <c r="A77" s="113">
        <v>45047</v>
      </c>
      <c r="B77" s="114">
        <f t="shared" ref="B77:C79" si="32">SUM(D77,F77,P77)</f>
        <v>14</v>
      </c>
      <c r="C77" s="114">
        <f t="shared" si="32"/>
        <v>7273.5599999999995</v>
      </c>
      <c r="D77" s="114">
        <v>8</v>
      </c>
      <c r="E77" s="114">
        <v>4483.63</v>
      </c>
      <c r="F77" s="114">
        <v>6</v>
      </c>
      <c r="G77" s="114">
        <v>2789.93</v>
      </c>
      <c r="H77" s="114">
        <v>6</v>
      </c>
      <c r="I77" s="114">
        <v>2789.93</v>
      </c>
      <c r="J77" s="115">
        <v>8</v>
      </c>
      <c r="K77" s="114">
        <v>4483.63</v>
      </c>
      <c r="L77" s="115">
        <v>2</v>
      </c>
      <c r="M77" s="114">
        <v>99.76</v>
      </c>
      <c r="N77" s="115">
        <v>12</v>
      </c>
      <c r="O77" s="114">
        <v>7173.7970000000005</v>
      </c>
      <c r="P77" s="992">
        <v>0</v>
      </c>
      <c r="Q77" s="992">
        <v>0</v>
      </c>
      <c r="S77" s="111"/>
      <c r="T77" s="111"/>
      <c r="U77" s="111"/>
      <c r="V77" s="111"/>
      <c r="W77" s="111"/>
      <c r="X77" s="112"/>
      <c r="Z77" s="112"/>
      <c r="AB77" s="112"/>
    </row>
    <row r="78" spans="1:28">
      <c r="A78" s="113">
        <v>45078</v>
      </c>
      <c r="B78" s="114">
        <f t="shared" si="32"/>
        <v>27</v>
      </c>
      <c r="C78" s="114">
        <f t="shared" si="32"/>
        <v>2023.8602000000001</v>
      </c>
      <c r="D78" s="114">
        <v>18</v>
      </c>
      <c r="E78" s="114">
        <v>1286.5802000000001</v>
      </c>
      <c r="F78" s="114">
        <v>7</v>
      </c>
      <c r="G78" s="114">
        <v>197.89</v>
      </c>
      <c r="H78" s="114">
        <v>7</v>
      </c>
      <c r="I78" s="114">
        <v>197.89</v>
      </c>
      <c r="J78" s="115">
        <v>18</v>
      </c>
      <c r="K78" s="114">
        <v>1286.58</v>
      </c>
      <c r="L78" s="115">
        <v>2</v>
      </c>
      <c r="M78" s="114">
        <v>47.83</v>
      </c>
      <c r="N78" s="115">
        <v>23</v>
      </c>
      <c r="O78" s="114">
        <v>1436.6399999999999</v>
      </c>
      <c r="P78" s="992">
        <v>2</v>
      </c>
      <c r="Q78" s="992">
        <v>539.39</v>
      </c>
      <c r="S78" s="111"/>
      <c r="T78" s="111"/>
      <c r="U78" s="111"/>
      <c r="V78" s="111"/>
      <c r="W78" s="111"/>
      <c r="X78" s="112"/>
      <c r="Z78" s="112"/>
      <c r="AB78" s="112"/>
    </row>
    <row r="79" spans="1:28">
      <c r="A79" s="113">
        <v>45108</v>
      </c>
      <c r="B79" s="114">
        <f t="shared" si="32"/>
        <v>32</v>
      </c>
      <c r="C79" s="114">
        <f>SUM(E79,G79,Q79)</f>
        <v>8052.4113552999997</v>
      </c>
      <c r="D79" s="114">
        <v>21</v>
      </c>
      <c r="E79" s="114">
        <v>3609.97</v>
      </c>
      <c r="F79" s="114">
        <v>7</v>
      </c>
      <c r="G79" s="114">
        <v>776.9913552999999</v>
      </c>
      <c r="H79" s="114">
        <v>7</v>
      </c>
      <c r="I79" s="114">
        <v>776.9913552999999</v>
      </c>
      <c r="J79" s="115">
        <v>21</v>
      </c>
      <c r="K79" s="114">
        <v>3609.97</v>
      </c>
      <c r="L79" s="115">
        <v>1</v>
      </c>
      <c r="M79" s="114">
        <v>44.42</v>
      </c>
      <c r="N79" s="115">
        <v>27</v>
      </c>
      <c r="O79" s="114">
        <f>E79+G79-M79</f>
        <v>4342.5413552999999</v>
      </c>
      <c r="P79" s="992">
        <v>4</v>
      </c>
      <c r="Q79" s="992">
        <v>3665.45</v>
      </c>
      <c r="S79" s="111"/>
      <c r="T79" s="111"/>
      <c r="U79" s="111"/>
      <c r="V79" s="111"/>
      <c r="W79" s="111"/>
      <c r="X79" s="112"/>
      <c r="Z79" s="112"/>
      <c r="AB79" s="112"/>
    </row>
    <row r="80" spans="1:28">
      <c r="A80" s="909">
        <v>45139</v>
      </c>
      <c r="B80" s="114">
        <f>SUM(D80,F80,P80)</f>
        <v>33</v>
      </c>
      <c r="C80" s="114">
        <f t="shared" ref="C80" si="33">SUM(E80,G80,Q80)</f>
        <v>8414.5735767999995</v>
      </c>
      <c r="D80" s="114">
        <v>21</v>
      </c>
      <c r="E80" s="114">
        <v>5124.3100000000004</v>
      </c>
      <c r="F80" s="114">
        <v>10</v>
      </c>
      <c r="G80" s="114">
        <v>1342.3635767999999</v>
      </c>
      <c r="H80" s="114">
        <v>10</v>
      </c>
      <c r="I80" s="114">
        <v>1342.3635767999999</v>
      </c>
      <c r="J80" s="114">
        <v>21</v>
      </c>
      <c r="K80" s="114">
        <v>5124.3100000000004</v>
      </c>
      <c r="L80" s="114">
        <v>2</v>
      </c>
      <c r="M80" s="114">
        <v>58.88</v>
      </c>
      <c r="N80" s="114">
        <v>29</v>
      </c>
      <c r="O80" s="114">
        <v>6407.7935767999998</v>
      </c>
      <c r="P80" s="114">
        <v>2</v>
      </c>
      <c r="Q80" s="992">
        <v>1947.9</v>
      </c>
      <c r="S80" s="111"/>
      <c r="T80" s="111"/>
      <c r="U80" s="111"/>
      <c r="V80" s="111"/>
      <c r="W80" s="111"/>
      <c r="X80" s="112"/>
      <c r="Z80" s="112"/>
      <c r="AB80" s="112"/>
    </row>
    <row r="81" spans="1:28">
      <c r="A81" s="909">
        <v>45170</v>
      </c>
      <c r="B81" s="114">
        <f>SUM(D81,F81,P81)</f>
        <v>41</v>
      </c>
      <c r="C81" s="114">
        <f>SUM(E81,G81,Q81)</f>
        <v>11882.289999999999</v>
      </c>
      <c r="D81" s="114">
        <v>31</v>
      </c>
      <c r="E81" s="114">
        <v>9284.4499999999989</v>
      </c>
      <c r="F81" s="114">
        <v>4</v>
      </c>
      <c r="G81" s="114">
        <v>279.92</v>
      </c>
      <c r="H81" s="114">
        <v>4</v>
      </c>
      <c r="I81" s="114">
        <v>279.92</v>
      </c>
      <c r="J81" s="114">
        <v>31</v>
      </c>
      <c r="K81" s="114">
        <v>9284.4499999999989</v>
      </c>
      <c r="L81" s="114">
        <v>1</v>
      </c>
      <c r="M81" s="114">
        <v>230</v>
      </c>
      <c r="N81" s="114">
        <v>34</v>
      </c>
      <c r="O81" s="114">
        <v>9334.369999999999</v>
      </c>
      <c r="P81" s="114">
        <v>6</v>
      </c>
      <c r="Q81" s="961">
        <v>2317.92</v>
      </c>
      <c r="S81" s="111"/>
      <c r="T81" s="111"/>
      <c r="U81" s="111"/>
      <c r="V81" s="111"/>
      <c r="W81" s="111"/>
      <c r="X81" s="112"/>
      <c r="Z81" s="112"/>
      <c r="AB81" s="112"/>
    </row>
    <row r="82" spans="1:28">
      <c r="A82" s="1212" t="s">
        <v>202</v>
      </c>
      <c r="B82" s="1213"/>
      <c r="C82" s="1213"/>
      <c r="D82" s="1213"/>
      <c r="E82" s="1213"/>
      <c r="F82" s="1213"/>
      <c r="G82" s="1213"/>
      <c r="H82" s="1213"/>
      <c r="I82" s="1213"/>
      <c r="J82" s="1213"/>
      <c r="K82" s="1213"/>
      <c r="L82" s="1213"/>
      <c r="M82" s="1213"/>
      <c r="N82" s="1213"/>
      <c r="O82" s="1213"/>
      <c r="P82" s="1213"/>
      <c r="Q82" s="1213"/>
      <c r="S82" s="111"/>
      <c r="T82" s="111"/>
      <c r="U82" s="111"/>
      <c r="V82" s="111"/>
      <c r="W82" s="111"/>
      <c r="X82" s="112"/>
      <c r="Z82" s="112"/>
      <c r="AB82" s="112"/>
    </row>
    <row r="83" spans="1:28">
      <c r="A83" s="913" t="s">
        <v>1305</v>
      </c>
      <c r="B83" s="116"/>
      <c r="C83" s="116"/>
      <c r="D83" s="117"/>
      <c r="E83" s="117"/>
      <c r="F83" s="117"/>
      <c r="G83" s="117"/>
      <c r="H83" s="117"/>
      <c r="I83" s="117"/>
      <c r="J83" s="959"/>
      <c r="K83" s="959"/>
      <c r="L83" s="117"/>
      <c r="M83" s="117"/>
      <c r="N83" s="509"/>
      <c r="O83" s="117"/>
      <c r="P83" s="117"/>
      <c r="Q83" s="117"/>
      <c r="S83" s="111"/>
      <c r="T83" s="111"/>
      <c r="U83" s="111"/>
      <c r="V83" s="111"/>
      <c r="W83" s="111"/>
      <c r="X83" s="112"/>
      <c r="Z83" s="112"/>
      <c r="AB83" s="112"/>
    </row>
    <row r="84" spans="1:28">
      <c r="A84" s="116" t="s">
        <v>203</v>
      </c>
      <c r="B84" s="116"/>
      <c r="C84" s="116"/>
      <c r="D84" s="116"/>
      <c r="E84" s="116"/>
      <c r="F84" s="116"/>
      <c r="G84" s="1586"/>
      <c r="H84" s="119"/>
      <c r="I84" s="960"/>
      <c r="J84" s="116"/>
      <c r="K84" s="120"/>
      <c r="L84" s="506"/>
      <c r="M84" s="506"/>
      <c r="N84" s="510"/>
      <c r="O84" s="120"/>
      <c r="T84" s="111"/>
      <c r="U84" s="111"/>
      <c r="V84" s="111"/>
      <c r="W84" s="111"/>
      <c r="X84" s="112"/>
      <c r="Z84" s="112"/>
      <c r="AB84" s="112"/>
    </row>
    <row r="85" spans="1:28">
      <c r="A85" s="1225" t="s">
        <v>204</v>
      </c>
      <c r="B85" s="1225"/>
      <c r="C85" s="1225"/>
      <c r="D85" s="1225"/>
      <c r="E85" s="120"/>
      <c r="F85" s="111"/>
      <c r="G85" s="120"/>
      <c r="H85" s="120"/>
      <c r="I85" s="120"/>
      <c r="J85" s="120"/>
      <c r="K85" s="120"/>
      <c r="L85" s="116"/>
      <c r="M85" s="117"/>
      <c r="N85" s="116"/>
      <c r="O85" s="117"/>
      <c r="T85" s="111"/>
      <c r="U85" s="111"/>
      <c r="V85" s="111"/>
      <c r="W85" s="111"/>
      <c r="X85" s="112"/>
      <c r="Z85" s="112"/>
      <c r="AB85" s="112"/>
    </row>
    <row r="86" spans="1:28">
      <c r="A86" s="1214" t="s">
        <v>1306</v>
      </c>
      <c r="B86" s="1214"/>
      <c r="C86" s="121"/>
      <c r="D86" s="121"/>
      <c r="E86" s="121"/>
      <c r="G86" s="121"/>
      <c r="H86" s="121"/>
      <c r="I86" s="121"/>
      <c r="J86" s="121"/>
      <c r="K86" s="121"/>
      <c r="L86" s="121"/>
      <c r="M86" s="121"/>
      <c r="N86" s="121"/>
      <c r="O86" s="487"/>
      <c r="T86" s="111"/>
      <c r="U86" s="111"/>
      <c r="V86" s="111"/>
      <c r="W86" s="111"/>
      <c r="X86" s="112"/>
      <c r="Z86" s="112"/>
      <c r="AB86" s="112"/>
    </row>
    <row r="87" spans="1:28">
      <c r="A87" s="121" t="s">
        <v>175</v>
      </c>
      <c r="B87" s="121"/>
      <c r="C87" s="121"/>
      <c r="D87" s="121"/>
      <c r="E87" s="121"/>
      <c r="G87" s="121"/>
      <c r="H87" s="121"/>
      <c r="I87" s="121"/>
      <c r="M87" s="121"/>
      <c r="N87" s="121"/>
      <c r="O87" s="121"/>
      <c r="T87" s="111"/>
      <c r="U87" s="111"/>
      <c r="V87" s="111"/>
      <c r="W87" s="111"/>
      <c r="X87" s="112"/>
      <c r="Z87" s="112"/>
      <c r="AB87" s="112"/>
    </row>
    <row r="88" spans="1:28" ht="15.75">
      <c r="A88" s="122"/>
      <c r="B88" s="123"/>
      <c r="C88" s="123"/>
      <c r="D88" s="124"/>
      <c r="E88" s="125"/>
      <c r="G88" s="125"/>
      <c r="H88" s="125"/>
      <c r="I88" s="125"/>
      <c r="J88" s="124"/>
      <c r="K88" s="125"/>
      <c r="L88" s="126"/>
      <c r="M88" s="123"/>
      <c r="N88" s="125"/>
      <c r="O88" s="125"/>
      <c r="T88" s="111"/>
      <c r="U88" s="111"/>
      <c r="V88" s="111"/>
      <c r="W88" s="111"/>
      <c r="X88" s="112"/>
      <c r="Z88" s="112"/>
      <c r="AB88" s="112"/>
    </row>
    <row r="89" spans="1:28">
      <c r="A89" s="127"/>
      <c r="B89" s="128"/>
      <c r="C89" s="128"/>
      <c r="D89" s="483"/>
      <c r="E89" s="483"/>
      <c r="G89" s="130"/>
      <c r="H89" s="130"/>
      <c r="I89" s="130"/>
      <c r="J89" s="129"/>
      <c r="K89" s="130"/>
      <c r="L89" s="130"/>
      <c r="M89" s="130"/>
      <c r="N89" s="130"/>
      <c r="O89" s="130"/>
    </row>
    <row r="90" spans="1:28">
      <c r="A90" s="127"/>
      <c r="B90" s="128"/>
      <c r="C90" s="128"/>
      <c r="D90" s="128"/>
      <c r="E90" s="128"/>
      <c r="G90" s="128"/>
      <c r="H90" s="128"/>
      <c r="I90" s="128"/>
      <c r="J90" s="128"/>
      <c r="K90" s="128"/>
      <c r="L90" s="128"/>
      <c r="M90" s="128"/>
      <c r="N90" s="128"/>
      <c r="O90" s="128"/>
    </row>
    <row r="91" spans="1:28">
      <c r="A91" s="127"/>
      <c r="B91" s="128"/>
      <c r="C91" s="128"/>
      <c r="D91" s="128"/>
      <c r="E91" s="128"/>
      <c r="G91" s="128"/>
      <c r="H91" s="128"/>
      <c r="I91" s="128"/>
      <c r="J91" s="128"/>
      <c r="K91" s="128"/>
      <c r="L91" s="128"/>
      <c r="M91" s="128"/>
      <c r="N91" s="128"/>
      <c r="O91" s="128"/>
      <c r="P91" s="131"/>
      <c r="Q91" s="132"/>
    </row>
    <row r="95" spans="1:28">
      <c r="R95" s="111"/>
      <c r="S95" s="111"/>
    </row>
    <row r="98" spans="2:17">
      <c r="B98" s="111"/>
      <c r="C98" s="111"/>
      <c r="D98" s="111"/>
      <c r="E98" s="111"/>
      <c r="F98" s="111"/>
      <c r="G98" s="111"/>
      <c r="H98" s="111"/>
      <c r="I98" s="111"/>
      <c r="J98" s="111"/>
      <c r="K98" s="111"/>
      <c r="L98" s="111"/>
      <c r="M98" s="111"/>
      <c r="N98" s="111"/>
      <c r="O98" s="111"/>
      <c r="P98" s="111"/>
      <c r="Q98" s="111"/>
    </row>
    <row r="99" spans="2:17">
      <c r="B99" s="111"/>
      <c r="C99" s="111"/>
      <c r="D99" s="111"/>
      <c r="E99" s="111"/>
      <c r="F99" s="111"/>
      <c r="G99" s="111"/>
      <c r="H99" s="111"/>
      <c r="I99" s="111"/>
      <c r="J99" s="111"/>
      <c r="K99" s="111"/>
      <c r="L99" s="111"/>
      <c r="M99" s="111"/>
      <c r="N99" s="111"/>
      <c r="O99" s="111"/>
      <c r="P99" s="111"/>
      <c r="Q99" s="111"/>
    </row>
    <row r="105" spans="2:17">
      <c r="N105" s="118"/>
      <c r="O105" s="118"/>
      <c r="P105" s="133"/>
    </row>
  </sheetData>
  <mergeCells count="34">
    <mergeCell ref="A5:I5"/>
    <mergeCell ref="A46:I46"/>
    <mergeCell ref="A51:I51"/>
    <mergeCell ref="A61:C61"/>
    <mergeCell ref="A62:I62"/>
    <mergeCell ref="A1:I1"/>
    <mergeCell ref="A2:A4"/>
    <mergeCell ref="B2:E2"/>
    <mergeCell ref="F2:I2"/>
    <mergeCell ref="B3:C3"/>
    <mergeCell ref="D3:E3"/>
    <mergeCell ref="F3:G3"/>
    <mergeCell ref="H3:I3"/>
    <mergeCell ref="D70:G70"/>
    <mergeCell ref="H70:K70"/>
    <mergeCell ref="L70:Q70"/>
    <mergeCell ref="D71:E72"/>
    <mergeCell ref="A65:I65"/>
    <mergeCell ref="A63:I63"/>
    <mergeCell ref="A64:I64"/>
    <mergeCell ref="A66:I66"/>
    <mergeCell ref="A82:Q82"/>
    <mergeCell ref="A86:B86"/>
    <mergeCell ref="F71:G72"/>
    <mergeCell ref="H71:I72"/>
    <mergeCell ref="J71:K72"/>
    <mergeCell ref="L71:O71"/>
    <mergeCell ref="P71:Q72"/>
    <mergeCell ref="L72:M72"/>
    <mergeCell ref="N72:O72"/>
    <mergeCell ref="A85:D85"/>
    <mergeCell ref="A69:P69"/>
    <mergeCell ref="A70:A73"/>
    <mergeCell ref="B70:C72"/>
  </mergeCells>
  <conditionalFormatting sqref="J5:K5">
    <cfRule type="colorScale" priority="1">
      <colorScale>
        <cfvo type="min"/>
        <cfvo type="percentile" val="50"/>
        <cfvo type="max"/>
        <color rgb="FFF8696B"/>
        <color rgb="FFFFEB84"/>
        <color rgb="FF63BE7B"/>
      </colorScale>
    </cfRule>
  </conditionalFormatting>
  <printOptions horizontalCentered="1"/>
  <pageMargins left="0.7" right="0.7" top="0.75" bottom="0.75" header="0.3" footer="0.3"/>
  <pageSetup paperSize="9" fitToHeight="0" orientation="landscape"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
  <sheetViews>
    <sheetView workbookViewId="0">
      <selection activeCell="G11" sqref="G11"/>
    </sheetView>
  </sheetViews>
  <sheetFormatPr defaultColWidth="9.140625" defaultRowHeight="15"/>
  <cols>
    <col min="1" max="1" width="14.42578125" style="1044" bestFit="1" customWidth="1"/>
    <col min="2" max="3" width="14.85546875" style="1044" bestFit="1" customWidth="1"/>
    <col min="4" max="4" width="13.7109375" style="1044" bestFit="1" customWidth="1"/>
    <col min="5" max="6" width="14.85546875" style="1044" bestFit="1" customWidth="1"/>
    <col min="7" max="7" width="13.7109375" style="1044" bestFit="1" customWidth="1"/>
    <col min="8" max="9" width="12.85546875" style="1044" bestFit="1" customWidth="1"/>
    <col min="10" max="10" width="16.140625" style="1044" bestFit="1" customWidth="1"/>
    <col min="11" max="11" width="4.5703125" style="1044" bestFit="1" customWidth="1"/>
    <col min="12" max="16384" width="9.140625" style="1044"/>
  </cols>
  <sheetData>
    <row r="1" spans="1:18">
      <c r="A1" s="1451" t="s">
        <v>1214</v>
      </c>
      <c r="B1" s="1452"/>
      <c r="C1" s="1452"/>
      <c r="D1" s="1452"/>
      <c r="E1" s="1452"/>
      <c r="F1" s="1452"/>
      <c r="G1" s="1452"/>
      <c r="H1" s="1452"/>
      <c r="I1" s="1452"/>
      <c r="J1" s="1094"/>
    </row>
    <row r="2" spans="1:18" s="1095" customFormat="1">
      <c r="A2" s="1453" t="s">
        <v>159</v>
      </c>
      <c r="B2" s="1454" t="s">
        <v>744</v>
      </c>
      <c r="C2" s="1454"/>
      <c r="D2" s="1454"/>
      <c r="E2" s="1454" t="s">
        <v>197</v>
      </c>
      <c r="F2" s="1454"/>
      <c r="G2" s="1454"/>
      <c r="H2" s="1454" t="s">
        <v>138</v>
      </c>
      <c r="I2" s="1454"/>
      <c r="J2" s="1454"/>
      <c r="K2" s="1044"/>
      <c r="L2" s="1044"/>
      <c r="M2" s="1044"/>
      <c r="N2" s="1044"/>
      <c r="O2" s="1044"/>
      <c r="P2" s="1044"/>
      <c r="Q2" s="1044"/>
      <c r="R2" s="1044"/>
    </row>
    <row r="3" spans="1:18" s="1095" customFormat="1" ht="45">
      <c r="A3" s="1453"/>
      <c r="B3" s="1096" t="s">
        <v>1215</v>
      </c>
      <c r="C3" s="1096" t="s">
        <v>1216</v>
      </c>
      <c r="D3" s="1096" t="s">
        <v>1217</v>
      </c>
      <c r="E3" s="1096" t="s">
        <v>1215</v>
      </c>
      <c r="F3" s="1096" t="s">
        <v>1216</v>
      </c>
      <c r="G3" s="1096" t="s">
        <v>1217</v>
      </c>
      <c r="H3" s="1096" t="s">
        <v>1215</v>
      </c>
      <c r="I3" s="1096" t="s">
        <v>1216</v>
      </c>
      <c r="J3" s="1096" t="s">
        <v>1217</v>
      </c>
      <c r="K3" s="1044"/>
      <c r="L3" s="1044"/>
      <c r="M3" s="1044"/>
      <c r="N3" s="1044"/>
      <c r="O3" s="1044"/>
      <c r="P3" s="1044"/>
      <c r="Q3" s="1044"/>
      <c r="R3" s="1044"/>
    </row>
    <row r="4" spans="1:18" s="1099" customFormat="1">
      <c r="A4" s="1097" t="s">
        <v>78</v>
      </c>
      <c r="B4" s="1098">
        <v>1248991.0899999999</v>
      </c>
      <c r="C4" s="1098">
        <v>1066936.5499999998</v>
      </c>
      <c r="D4" s="1098">
        <v>182054.54</v>
      </c>
      <c r="E4" s="1098">
        <v>1582997.0100000002</v>
      </c>
      <c r="F4" s="1098">
        <v>1640885.9999999998</v>
      </c>
      <c r="G4" s="1098">
        <v>-57888.990000000005</v>
      </c>
      <c r="H4" s="1098">
        <v>2831988.0999999996</v>
      </c>
      <c r="I4" s="1098">
        <v>2707822.5499999993</v>
      </c>
      <c r="J4" s="1098">
        <v>124165.55000000002</v>
      </c>
      <c r="K4" s="1044"/>
      <c r="L4" s="1044"/>
      <c r="M4" s="1044"/>
      <c r="N4" s="1044"/>
      <c r="O4" s="1044"/>
      <c r="P4" s="1044"/>
      <c r="Q4" s="1044"/>
      <c r="R4" s="1044"/>
    </row>
    <row r="5" spans="1:18" s="1099" customFormat="1">
      <c r="A5" s="1097" t="s">
        <v>1218</v>
      </c>
      <c r="B5" s="1098">
        <f>SUM(B6:B11)</f>
        <v>667031.69999999995</v>
      </c>
      <c r="C5" s="1098">
        <f t="shared" ref="C5:J5" si="0">SUM(C6:C11)</f>
        <v>609402.80999999994</v>
      </c>
      <c r="D5" s="1098">
        <f t="shared" si="0"/>
        <v>57628.89</v>
      </c>
      <c r="E5" s="1098">
        <f t="shared" si="0"/>
        <v>834880.71</v>
      </c>
      <c r="F5" s="1098">
        <f t="shared" si="0"/>
        <v>861949.25</v>
      </c>
      <c r="G5" s="1098">
        <f t="shared" si="0"/>
        <v>-27068.54</v>
      </c>
      <c r="H5" s="1098">
        <f t="shared" si="0"/>
        <v>1501912.41</v>
      </c>
      <c r="I5" s="1098">
        <f t="shared" si="0"/>
        <v>1471352.0599999998</v>
      </c>
      <c r="J5" s="1098">
        <f t="shared" si="0"/>
        <v>30560.350000000002</v>
      </c>
      <c r="K5" s="1100"/>
      <c r="L5" s="1100"/>
      <c r="M5" s="1100"/>
      <c r="N5" s="1100"/>
      <c r="O5" s="1100"/>
      <c r="P5" s="1100"/>
      <c r="Q5" s="1100"/>
      <c r="R5" s="1100"/>
    </row>
    <row r="6" spans="1:18" s="1095" customFormat="1">
      <c r="A6" s="1101" t="s">
        <v>168</v>
      </c>
      <c r="B6" s="1102">
        <v>80247.92</v>
      </c>
      <c r="C6" s="1103">
        <v>84780.51</v>
      </c>
      <c r="D6" s="1102">
        <v>-4532.59</v>
      </c>
      <c r="E6" s="1104">
        <v>121660.18</v>
      </c>
      <c r="F6" s="1102">
        <v>112359.5</v>
      </c>
      <c r="G6" s="1102">
        <v>9300.68</v>
      </c>
      <c r="H6" s="1102">
        <f t="shared" ref="H6:J11" si="1">B6+E6</f>
        <v>201908.09999999998</v>
      </c>
      <c r="I6" s="1102">
        <f t="shared" si="1"/>
        <v>197140.01</v>
      </c>
      <c r="J6" s="1102">
        <f t="shared" si="1"/>
        <v>4768.09</v>
      </c>
      <c r="K6" s="1044"/>
      <c r="L6" s="1044"/>
      <c r="M6" s="1044"/>
      <c r="N6" s="1044"/>
      <c r="O6" s="1044"/>
      <c r="P6" s="1044"/>
      <c r="Q6" s="1044"/>
      <c r="R6" s="1044"/>
    </row>
    <row r="7" spans="1:18" s="1095" customFormat="1">
      <c r="A7" s="1101" t="s">
        <v>169</v>
      </c>
      <c r="B7" s="1102">
        <v>100303.37</v>
      </c>
      <c r="C7" s="1103">
        <v>97856.86</v>
      </c>
      <c r="D7" s="1102">
        <v>2446.5100000000002</v>
      </c>
      <c r="E7" s="1104">
        <v>155537.95000000001</v>
      </c>
      <c r="F7" s="1102">
        <v>160344.10999999999</v>
      </c>
      <c r="G7" s="1102">
        <v>-4806.16</v>
      </c>
      <c r="H7" s="1102">
        <f t="shared" si="1"/>
        <v>255841.32</v>
      </c>
      <c r="I7" s="1102">
        <f t="shared" si="1"/>
        <v>258200.96999999997</v>
      </c>
      <c r="J7" s="1102">
        <f t="shared" si="1"/>
        <v>-2359.6499999999996</v>
      </c>
      <c r="K7" s="1044"/>
      <c r="L7" s="1044"/>
      <c r="M7" s="1044"/>
      <c r="N7" s="1044"/>
      <c r="O7" s="1044"/>
      <c r="P7" s="1044"/>
      <c r="Q7" s="1044"/>
      <c r="R7" s="1044"/>
    </row>
    <row r="8" spans="1:18" s="1095" customFormat="1">
      <c r="A8" s="1101" t="s">
        <v>273</v>
      </c>
      <c r="B8" s="1105">
        <v>109374.51</v>
      </c>
      <c r="C8" s="1106">
        <v>103710.48</v>
      </c>
      <c r="D8" s="1105">
        <v>5664.03</v>
      </c>
      <c r="E8" s="1107">
        <v>164816.95999999999</v>
      </c>
      <c r="F8" s="1105">
        <v>156191.88</v>
      </c>
      <c r="G8" s="1105">
        <v>8625.08</v>
      </c>
      <c r="H8" s="1105">
        <f t="shared" si="1"/>
        <v>274191.46999999997</v>
      </c>
      <c r="I8" s="1105">
        <f t="shared" si="1"/>
        <v>259902.36</v>
      </c>
      <c r="J8" s="1105">
        <f t="shared" si="1"/>
        <v>14289.11</v>
      </c>
      <c r="K8" s="1044"/>
      <c r="L8" s="1044"/>
      <c r="M8" s="1044"/>
      <c r="N8" s="1044"/>
      <c r="O8" s="1044"/>
      <c r="P8" s="1044"/>
      <c r="Q8" s="1044"/>
      <c r="R8" s="1044"/>
    </row>
    <row r="9" spans="1:18" s="1095" customFormat="1">
      <c r="A9" s="1108" t="s">
        <v>274</v>
      </c>
      <c r="B9" s="1109">
        <v>95495.32</v>
      </c>
      <c r="C9" s="1109">
        <v>87787.86</v>
      </c>
      <c r="D9" s="1109">
        <v>7707.46</v>
      </c>
      <c r="E9" s="1109">
        <v>81903.47</v>
      </c>
      <c r="F9" s="1110">
        <v>78832.25</v>
      </c>
      <c r="G9" s="1110">
        <v>3071.22</v>
      </c>
      <c r="H9" s="1102">
        <f t="shared" si="1"/>
        <v>177398.79</v>
      </c>
      <c r="I9" s="1102">
        <f t="shared" si="1"/>
        <v>166620.10999999999</v>
      </c>
      <c r="J9" s="1102">
        <f t="shared" si="1"/>
        <v>10778.68</v>
      </c>
      <c r="K9" s="1044"/>
      <c r="L9" s="1044"/>
      <c r="M9" s="1044"/>
      <c r="N9" s="1044"/>
      <c r="O9" s="1044"/>
      <c r="P9" s="1044"/>
      <c r="Q9" s="1044"/>
      <c r="R9" s="1044"/>
    </row>
    <row r="10" spans="1:18" s="1095" customFormat="1">
      <c r="A10" s="1101" t="s">
        <v>1286</v>
      </c>
      <c r="B10" s="1109">
        <v>136454.48000000001</v>
      </c>
      <c r="C10" s="1109">
        <v>110953.63</v>
      </c>
      <c r="D10" s="1109">
        <v>25500.85</v>
      </c>
      <c r="E10" s="1109">
        <v>157708.51</v>
      </c>
      <c r="F10" s="1110">
        <v>192190.55</v>
      </c>
      <c r="G10" s="1110">
        <v>-34482.04</v>
      </c>
      <c r="H10" s="1102">
        <f t="shared" si="1"/>
        <v>294162.99</v>
      </c>
      <c r="I10" s="1102">
        <f t="shared" si="1"/>
        <v>303144.18</v>
      </c>
      <c r="J10" s="1102">
        <f t="shared" si="1"/>
        <v>-8981.1900000000023</v>
      </c>
      <c r="K10" s="1044"/>
      <c r="L10" s="1044"/>
      <c r="M10" s="1044"/>
      <c r="N10" s="1044"/>
      <c r="O10" s="1044"/>
      <c r="P10" s="1044"/>
      <c r="Q10" s="1044"/>
      <c r="R10" s="1044"/>
    </row>
    <row r="11" spans="1:18" s="1095" customFormat="1">
      <c r="A11" s="1101" t="s">
        <v>1309</v>
      </c>
      <c r="B11" s="1109">
        <v>145156.1</v>
      </c>
      <c r="C11" s="1109">
        <v>124313.47</v>
      </c>
      <c r="D11" s="1109">
        <v>20842.63</v>
      </c>
      <c r="E11" s="1109">
        <v>153253.64000000001</v>
      </c>
      <c r="F11" s="1110">
        <v>162030.96</v>
      </c>
      <c r="G11" s="1110">
        <v>-8777.32</v>
      </c>
      <c r="H11" s="1102">
        <f t="shared" si="1"/>
        <v>298409.74</v>
      </c>
      <c r="I11" s="1102">
        <f t="shared" si="1"/>
        <v>286344.43</v>
      </c>
      <c r="J11" s="1102">
        <f t="shared" si="1"/>
        <v>12065.310000000001</v>
      </c>
      <c r="K11" s="1044"/>
      <c r="L11" s="1044"/>
      <c r="M11" s="1044"/>
      <c r="N11" s="1044"/>
      <c r="O11" s="1044"/>
      <c r="P11" s="1044"/>
      <c r="Q11" s="1044"/>
      <c r="R11" s="1044"/>
    </row>
    <row r="12" spans="1:18" s="1095" customFormat="1" ht="15" customHeight="1">
      <c r="A12" s="1450" t="s">
        <v>1306</v>
      </c>
      <c r="B12" s="1450"/>
      <c r="C12" s="1450"/>
      <c r="D12" s="1450"/>
      <c r="E12" s="1450"/>
      <c r="F12" s="1450"/>
      <c r="G12" s="1450"/>
      <c r="H12" s="1450"/>
      <c r="I12" s="1450"/>
      <c r="J12" s="1450"/>
      <c r="K12" s="1044"/>
      <c r="L12" s="1044"/>
      <c r="M12" s="1044"/>
      <c r="N12" s="1044"/>
      <c r="O12" s="1044"/>
      <c r="P12" s="1044"/>
      <c r="Q12" s="1044"/>
      <c r="R12" s="1044"/>
    </row>
    <row r="13" spans="1:18" s="1095" customFormat="1" ht="15" customHeight="1">
      <c r="A13" s="1450" t="s">
        <v>1219</v>
      </c>
      <c r="B13" s="1450"/>
      <c r="C13" s="1450"/>
      <c r="D13" s="1450"/>
      <c r="E13" s="1450"/>
      <c r="F13" s="1450"/>
      <c r="G13" s="1450"/>
      <c r="H13" s="1450"/>
      <c r="I13" s="1450"/>
      <c r="J13" s="1450"/>
      <c r="K13" s="1044"/>
      <c r="L13" s="1044"/>
      <c r="M13" s="1044"/>
      <c r="N13" s="1044"/>
      <c r="O13" s="1044"/>
      <c r="P13" s="1044"/>
      <c r="Q13" s="1044"/>
      <c r="R13" s="1044"/>
    </row>
    <row r="14" spans="1:18" s="1095" customFormat="1">
      <c r="A14" s="1111" t="s">
        <v>213</v>
      </c>
      <c r="B14" s="1111"/>
      <c r="C14" s="1112"/>
      <c r="D14" s="1112"/>
      <c r="E14" s="1112"/>
      <c r="F14" s="1112"/>
      <c r="G14" s="1112"/>
      <c r="H14" s="1112"/>
      <c r="I14" s="1112"/>
      <c r="J14" s="1112"/>
      <c r="K14" s="1044"/>
      <c r="L14" s="1044"/>
      <c r="M14" s="1044"/>
      <c r="N14" s="1044"/>
      <c r="O14" s="1044"/>
      <c r="P14" s="1044"/>
      <c r="Q14" s="1044"/>
      <c r="R14" s="1044"/>
    </row>
  </sheetData>
  <mergeCells count="7">
    <mergeCell ref="A13:J13"/>
    <mergeCell ref="A12:J12"/>
    <mergeCell ref="A1:I1"/>
    <mergeCell ref="A2:A3"/>
    <mergeCell ref="B2:D2"/>
    <mergeCell ref="E2:G2"/>
    <mergeCell ref="H2:J2"/>
  </mergeCells>
  <pageMargins left="0.7" right="0.7" top="0.75" bottom="0.75" header="0.3" footer="0.3"/>
  <pageSetup paperSize="9"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8"/>
  <sheetViews>
    <sheetView workbookViewId="0">
      <selection sqref="A1:P1"/>
    </sheetView>
  </sheetViews>
  <sheetFormatPr defaultRowHeight="15"/>
  <cols>
    <col min="1" max="1" width="54.85546875" style="1033" customWidth="1"/>
    <col min="2" max="2" width="14.42578125" style="1033" bestFit="1" customWidth="1"/>
    <col min="3" max="3" width="18.140625" style="1033" bestFit="1" customWidth="1"/>
    <col min="4" max="4" width="14.5703125" style="1033" bestFit="1" customWidth="1"/>
    <col min="5" max="5" width="12.42578125" style="1033" bestFit="1" customWidth="1"/>
    <col min="6" max="6" width="17.7109375" style="1033" bestFit="1" customWidth="1"/>
    <col min="7" max="7" width="14.140625" style="1033" bestFit="1" customWidth="1"/>
    <col min="8" max="8" width="13.140625" style="1033" bestFit="1" customWidth="1"/>
    <col min="9" max="9" width="11.140625" style="1033" bestFit="1" customWidth="1"/>
    <col min="10" max="10" width="12.5703125" style="1033" bestFit="1" customWidth="1"/>
    <col min="11" max="11" width="13.85546875" style="1033" bestFit="1" customWidth="1"/>
    <col min="12" max="12" width="14.140625" style="1033" bestFit="1" customWidth="1"/>
    <col min="13" max="13" width="13.7109375" style="1033" bestFit="1" customWidth="1"/>
    <col min="14" max="14" width="11.7109375" style="1033" bestFit="1" customWidth="1"/>
    <col min="15" max="15" width="12.7109375" style="1033" bestFit="1" customWidth="1"/>
    <col min="16" max="16" width="14.140625" style="1033" bestFit="1" customWidth="1"/>
    <col min="17" max="16384" width="9.140625" style="1033"/>
  </cols>
  <sheetData>
    <row r="1" spans="1:20">
      <c r="A1" s="1456" t="s">
        <v>62</v>
      </c>
      <c r="B1" s="1457"/>
      <c r="C1" s="1457"/>
      <c r="D1" s="1457"/>
      <c r="E1" s="1457"/>
      <c r="F1" s="1457"/>
      <c r="G1" s="1457"/>
      <c r="H1" s="1457"/>
      <c r="I1" s="1457"/>
      <c r="J1" s="1457"/>
      <c r="K1" s="1457"/>
      <c r="L1" s="1457"/>
      <c r="M1" s="1457"/>
      <c r="N1" s="1457"/>
      <c r="O1" s="1457"/>
      <c r="P1" s="1458"/>
    </row>
    <row r="2" spans="1:20">
      <c r="A2" s="1113" t="s">
        <v>159</v>
      </c>
      <c r="B2" s="1459" t="s">
        <v>1302</v>
      </c>
      <c r="C2" s="1460"/>
      <c r="D2" s="1460"/>
      <c r="E2" s="1460"/>
      <c r="F2" s="1461"/>
      <c r="G2" s="1462" t="s">
        <v>1220</v>
      </c>
      <c r="H2" s="1460"/>
      <c r="I2" s="1460"/>
      <c r="J2" s="1460"/>
      <c r="K2" s="1461"/>
      <c r="L2" s="1462" t="s">
        <v>1303</v>
      </c>
      <c r="M2" s="1460"/>
      <c r="N2" s="1460"/>
      <c r="O2" s="1460"/>
      <c r="P2" s="1461"/>
      <c r="Q2" s="1114"/>
      <c r="R2" s="1114"/>
      <c r="S2" s="1114"/>
      <c r="T2" s="1114"/>
    </row>
    <row r="3" spans="1:20" ht="45">
      <c r="A3" s="1115" t="s">
        <v>743</v>
      </c>
      <c r="B3" s="1116" t="s">
        <v>1221</v>
      </c>
      <c r="C3" s="1116" t="s">
        <v>1222</v>
      </c>
      <c r="D3" s="1116" t="s">
        <v>1223</v>
      </c>
      <c r="E3" s="1116" t="s">
        <v>1224</v>
      </c>
      <c r="F3" s="1116" t="s">
        <v>138</v>
      </c>
      <c r="G3" s="1116" t="s">
        <v>1221</v>
      </c>
      <c r="H3" s="1116" t="s">
        <v>1222</v>
      </c>
      <c r="I3" s="1116" t="s">
        <v>1223</v>
      </c>
      <c r="J3" s="1116" t="s">
        <v>1224</v>
      </c>
      <c r="K3" s="1116" t="s">
        <v>138</v>
      </c>
      <c r="L3" s="1116" t="s">
        <v>1221</v>
      </c>
      <c r="M3" s="1117" t="s">
        <v>1222</v>
      </c>
      <c r="N3" s="1117" t="s">
        <v>1223</v>
      </c>
      <c r="O3" s="1117" t="s">
        <v>1224</v>
      </c>
      <c r="P3" s="1116" t="s">
        <v>138</v>
      </c>
      <c r="Q3" s="1114"/>
      <c r="R3" s="1114"/>
      <c r="S3" s="1114"/>
      <c r="T3" s="1114"/>
    </row>
    <row r="4" spans="1:20">
      <c r="A4" s="1118" t="s">
        <v>1226</v>
      </c>
      <c r="B4" s="1119">
        <v>137663</v>
      </c>
      <c r="C4" s="1119">
        <v>4017</v>
      </c>
      <c r="D4" s="1120">
        <v>54</v>
      </c>
      <c r="E4" s="1119">
        <v>1738</v>
      </c>
      <c r="F4" s="1121">
        <v>143472</v>
      </c>
      <c r="G4" s="1119">
        <v>133726</v>
      </c>
      <c r="H4" s="1119">
        <v>3871</v>
      </c>
      <c r="I4" s="1120">
        <v>54</v>
      </c>
      <c r="J4" s="1119">
        <v>1703</v>
      </c>
      <c r="K4" s="1121">
        <v>139354</v>
      </c>
      <c r="L4" s="1119">
        <v>136287</v>
      </c>
      <c r="M4" s="1119">
        <v>6933</v>
      </c>
      <c r="N4" s="1122">
        <v>6</v>
      </c>
      <c r="O4" s="1119">
        <v>1934</v>
      </c>
      <c r="P4" s="1123">
        <v>145160</v>
      </c>
    </row>
    <row r="5" spans="1:20">
      <c r="A5" s="1463" t="s">
        <v>1227</v>
      </c>
      <c r="B5" s="1464"/>
      <c r="C5" s="1464"/>
      <c r="D5" s="1464"/>
      <c r="E5" s="1464"/>
      <c r="F5" s="1464"/>
      <c r="G5" s="1464"/>
      <c r="H5" s="1464"/>
      <c r="I5" s="1464"/>
      <c r="J5" s="1464"/>
      <c r="K5" s="1464"/>
      <c r="L5" s="1464"/>
      <c r="M5" s="1464"/>
      <c r="N5" s="1464"/>
      <c r="O5" s="1464"/>
      <c r="P5" s="1465"/>
    </row>
    <row r="6" spans="1:20">
      <c r="A6" s="1118" t="s">
        <v>1228</v>
      </c>
      <c r="B6" s="1124">
        <v>277613</v>
      </c>
      <c r="C6" s="1124">
        <v>23155</v>
      </c>
      <c r="D6" s="1124" t="s">
        <v>1229</v>
      </c>
      <c r="E6" s="1466">
        <v>224639</v>
      </c>
      <c r="F6" s="1125">
        <f>SUM(B6:D6)</f>
        <v>300768</v>
      </c>
      <c r="G6" s="1124">
        <v>264268</v>
      </c>
      <c r="H6" s="1124">
        <v>21865</v>
      </c>
      <c r="I6" s="1124" t="s">
        <v>1229</v>
      </c>
      <c r="J6" s="1466">
        <v>214426</v>
      </c>
      <c r="K6" s="1126">
        <v>286133</v>
      </c>
      <c r="L6" s="1124">
        <v>230832</v>
      </c>
      <c r="M6" s="1124">
        <v>22214</v>
      </c>
      <c r="N6" s="1124" t="s">
        <v>1230</v>
      </c>
      <c r="O6" s="1467">
        <v>187196</v>
      </c>
      <c r="P6" s="1127">
        <f>SUM(L6:N6)</f>
        <v>253046</v>
      </c>
    </row>
    <row r="7" spans="1:20">
      <c r="A7" s="1118" t="s">
        <v>1231</v>
      </c>
      <c r="B7" s="1124">
        <v>897</v>
      </c>
      <c r="C7" s="1124">
        <v>374</v>
      </c>
      <c r="D7" s="1124">
        <v>411</v>
      </c>
      <c r="E7" s="1466"/>
      <c r="F7" s="1125">
        <f t="shared" ref="F7:F16" si="0">SUM(B7:D7)</f>
        <v>1682</v>
      </c>
      <c r="G7" s="1124">
        <v>633</v>
      </c>
      <c r="H7" s="1124">
        <v>296</v>
      </c>
      <c r="I7" s="1124">
        <v>411</v>
      </c>
      <c r="J7" s="1466"/>
      <c r="K7" s="1126">
        <v>1340</v>
      </c>
      <c r="L7" s="1124">
        <v>469</v>
      </c>
      <c r="M7" s="1124">
        <v>328</v>
      </c>
      <c r="N7" s="1124">
        <v>5</v>
      </c>
      <c r="O7" s="1468"/>
      <c r="P7" s="1127">
        <f t="shared" ref="P7:P16" si="1">SUM(L7:N7)</f>
        <v>802</v>
      </c>
    </row>
    <row r="8" spans="1:20">
      <c r="A8" s="1118" t="s">
        <v>1232</v>
      </c>
      <c r="B8" s="1124">
        <v>2103095</v>
      </c>
      <c r="C8" s="1124">
        <v>164794</v>
      </c>
      <c r="D8" s="1124" t="s">
        <v>1229</v>
      </c>
      <c r="E8" s="1466"/>
      <c r="F8" s="1125">
        <f t="shared" si="0"/>
        <v>2267889</v>
      </c>
      <c r="G8" s="1124">
        <v>2089912</v>
      </c>
      <c r="H8" s="1124">
        <v>144757</v>
      </c>
      <c r="I8" s="1124" t="s">
        <v>1229</v>
      </c>
      <c r="J8" s="1466"/>
      <c r="K8" s="1126">
        <v>2234669</v>
      </c>
      <c r="L8" s="1124">
        <v>1825088</v>
      </c>
      <c r="M8" s="1124">
        <v>154320</v>
      </c>
      <c r="N8" s="1124" t="s">
        <v>1230</v>
      </c>
      <c r="O8" s="1468"/>
      <c r="P8" s="1127">
        <f t="shared" si="1"/>
        <v>1979408</v>
      </c>
      <c r="Q8" s="1128"/>
      <c r="R8" s="1128"/>
      <c r="S8" s="1128"/>
      <c r="T8" s="1128"/>
    </row>
    <row r="9" spans="1:20">
      <c r="A9" s="1118" t="s">
        <v>1233</v>
      </c>
      <c r="B9" s="1124">
        <v>24021</v>
      </c>
      <c r="C9" s="1124">
        <v>70</v>
      </c>
      <c r="D9" s="1124">
        <v>86</v>
      </c>
      <c r="E9" s="1466"/>
      <c r="F9" s="1125">
        <f t="shared" si="0"/>
        <v>24177</v>
      </c>
      <c r="G9" s="1124">
        <v>22208</v>
      </c>
      <c r="H9" s="1124">
        <v>61</v>
      </c>
      <c r="I9" s="1124">
        <v>86</v>
      </c>
      <c r="J9" s="1466"/>
      <c r="K9" s="1126">
        <v>22355</v>
      </c>
      <c r="L9" s="1124">
        <v>27712</v>
      </c>
      <c r="M9" s="1124">
        <v>220</v>
      </c>
      <c r="N9" s="1124" t="s">
        <v>1230</v>
      </c>
      <c r="O9" s="1468"/>
      <c r="P9" s="1127">
        <f t="shared" si="1"/>
        <v>27932</v>
      </c>
    </row>
    <row r="10" spans="1:20">
      <c r="A10" s="1118" t="s">
        <v>1234</v>
      </c>
      <c r="B10" s="1124">
        <v>1172</v>
      </c>
      <c r="C10" s="1124">
        <v>1161</v>
      </c>
      <c r="D10" s="1124" t="s">
        <v>1229</v>
      </c>
      <c r="E10" s="1466"/>
      <c r="F10" s="1125">
        <f t="shared" si="0"/>
        <v>2333</v>
      </c>
      <c r="G10" s="1124">
        <v>1390</v>
      </c>
      <c r="H10" s="1124">
        <v>1158</v>
      </c>
      <c r="I10" s="1124" t="s">
        <v>1229</v>
      </c>
      <c r="J10" s="1466"/>
      <c r="K10" s="1126">
        <v>2548</v>
      </c>
      <c r="L10" s="1124">
        <v>1904</v>
      </c>
      <c r="M10" s="1124">
        <v>1758</v>
      </c>
      <c r="N10" s="1124" t="s">
        <v>1230</v>
      </c>
      <c r="O10" s="1468"/>
      <c r="P10" s="1127">
        <f t="shared" si="1"/>
        <v>3662</v>
      </c>
    </row>
    <row r="11" spans="1:20">
      <c r="A11" s="1118" t="s">
        <v>1235</v>
      </c>
      <c r="B11" s="1124">
        <v>73</v>
      </c>
      <c r="C11" s="1124">
        <v>30</v>
      </c>
      <c r="D11" s="1124" t="s">
        <v>1229</v>
      </c>
      <c r="E11" s="1466"/>
      <c r="F11" s="1125">
        <f t="shared" si="0"/>
        <v>103</v>
      </c>
      <c r="G11" s="1124">
        <v>73</v>
      </c>
      <c r="H11" s="1124">
        <v>30</v>
      </c>
      <c r="I11" s="1124" t="s">
        <v>1229</v>
      </c>
      <c r="J11" s="1466"/>
      <c r="K11" s="1126">
        <v>103</v>
      </c>
      <c r="L11" s="1124">
        <v>97</v>
      </c>
      <c r="M11" s="1124">
        <v>30</v>
      </c>
      <c r="N11" s="1124" t="s">
        <v>1230</v>
      </c>
      <c r="O11" s="1468"/>
      <c r="P11" s="1127">
        <f t="shared" si="1"/>
        <v>127</v>
      </c>
    </row>
    <row r="12" spans="1:20">
      <c r="A12" s="1118" t="s">
        <v>1236</v>
      </c>
      <c r="B12" s="1124">
        <v>217</v>
      </c>
      <c r="C12" s="1124" t="s">
        <v>1229</v>
      </c>
      <c r="D12" s="1124" t="s">
        <v>1229</v>
      </c>
      <c r="E12" s="1466"/>
      <c r="F12" s="1125">
        <f t="shared" si="0"/>
        <v>217</v>
      </c>
      <c r="G12" s="1124">
        <v>232</v>
      </c>
      <c r="H12" s="1124" t="s">
        <v>1229</v>
      </c>
      <c r="I12" s="1124" t="s">
        <v>1229</v>
      </c>
      <c r="J12" s="1466"/>
      <c r="K12" s="1126">
        <v>232</v>
      </c>
      <c r="L12" s="1124">
        <v>358</v>
      </c>
      <c r="M12" s="1124" t="s">
        <v>1229</v>
      </c>
      <c r="N12" s="1124" t="s">
        <v>1230</v>
      </c>
      <c r="O12" s="1468"/>
      <c r="P12" s="1127">
        <f t="shared" si="1"/>
        <v>358</v>
      </c>
    </row>
    <row r="13" spans="1:20">
      <c r="A13" s="1118" t="s">
        <v>1237</v>
      </c>
      <c r="B13" s="1124">
        <v>0</v>
      </c>
      <c r="C13" s="1124" t="s">
        <v>1229</v>
      </c>
      <c r="D13" s="1124" t="s">
        <v>1229</v>
      </c>
      <c r="E13" s="1466"/>
      <c r="F13" s="1125">
        <f t="shared" si="0"/>
        <v>0</v>
      </c>
      <c r="G13" s="1124">
        <v>0</v>
      </c>
      <c r="H13" s="1124" t="s">
        <v>1229</v>
      </c>
      <c r="I13" s="1124" t="s">
        <v>1229</v>
      </c>
      <c r="J13" s="1466"/>
      <c r="K13" s="1126">
        <v>0</v>
      </c>
      <c r="L13" s="1124" t="s">
        <v>1229</v>
      </c>
      <c r="M13" s="1124" t="s">
        <v>1229</v>
      </c>
      <c r="N13" s="1124" t="s">
        <v>1230</v>
      </c>
      <c r="O13" s="1468"/>
      <c r="P13" s="1127">
        <f t="shared" si="1"/>
        <v>0</v>
      </c>
    </row>
    <row r="14" spans="1:20">
      <c r="A14" s="1118" t="s">
        <v>1238</v>
      </c>
      <c r="B14" s="1124">
        <v>4</v>
      </c>
      <c r="C14" s="1124" t="s">
        <v>1229</v>
      </c>
      <c r="D14" s="1124" t="s">
        <v>1229</v>
      </c>
      <c r="E14" s="1466"/>
      <c r="F14" s="1125">
        <f t="shared" si="0"/>
        <v>4</v>
      </c>
      <c r="G14" s="1124" t="s">
        <v>1239</v>
      </c>
      <c r="H14" s="1124" t="s">
        <v>1229</v>
      </c>
      <c r="I14" s="1124" t="s">
        <v>1229</v>
      </c>
      <c r="J14" s="1466"/>
      <c r="K14" s="1126">
        <v>0</v>
      </c>
      <c r="L14" s="1124">
        <v>-1</v>
      </c>
      <c r="M14" s="1124" t="s">
        <v>1229</v>
      </c>
      <c r="N14" s="1124" t="s">
        <v>1230</v>
      </c>
      <c r="O14" s="1468"/>
      <c r="P14" s="1127">
        <f t="shared" si="1"/>
        <v>-1</v>
      </c>
    </row>
    <row r="15" spans="1:20">
      <c r="A15" s="1118" t="s">
        <v>113</v>
      </c>
      <c r="B15" s="1124">
        <v>32963</v>
      </c>
      <c r="C15" s="1124">
        <v>25249</v>
      </c>
      <c r="D15" s="1124">
        <v>2</v>
      </c>
      <c r="E15" s="1466"/>
      <c r="F15" s="1125">
        <f t="shared" si="0"/>
        <v>58214</v>
      </c>
      <c r="G15" s="1124">
        <v>30293</v>
      </c>
      <c r="H15" s="1124">
        <v>22257</v>
      </c>
      <c r="I15" s="1124">
        <v>2</v>
      </c>
      <c r="J15" s="1466"/>
      <c r="K15" s="1126">
        <v>52552</v>
      </c>
      <c r="L15" s="1124">
        <v>26971</v>
      </c>
      <c r="M15" s="1124">
        <v>28433</v>
      </c>
      <c r="N15" s="1124" t="s">
        <v>1230</v>
      </c>
      <c r="O15" s="1468"/>
      <c r="P15" s="1127">
        <f t="shared" si="1"/>
        <v>55404</v>
      </c>
    </row>
    <row r="16" spans="1:20">
      <c r="A16" s="1118" t="s">
        <v>396</v>
      </c>
      <c r="B16" s="1124">
        <v>15924</v>
      </c>
      <c r="C16" s="1124">
        <v>4360</v>
      </c>
      <c r="D16" s="1124">
        <v>0</v>
      </c>
      <c r="E16" s="1466"/>
      <c r="F16" s="1125">
        <f t="shared" si="0"/>
        <v>20284</v>
      </c>
      <c r="G16" s="1124">
        <v>12319</v>
      </c>
      <c r="H16" s="1124">
        <v>23505</v>
      </c>
      <c r="I16" s="1124">
        <v>0</v>
      </c>
      <c r="J16" s="1466"/>
      <c r="K16" s="1126">
        <v>35824</v>
      </c>
      <c r="L16" s="1124">
        <v>15385</v>
      </c>
      <c r="M16" s="1124">
        <v>5898</v>
      </c>
      <c r="N16" s="1124" t="s">
        <v>1230</v>
      </c>
      <c r="O16" s="1468"/>
      <c r="P16" s="1127">
        <f t="shared" si="1"/>
        <v>21283</v>
      </c>
    </row>
    <row r="17" spans="1:16">
      <c r="A17" s="1118" t="s">
        <v>1225</v>
      </c>
      <c r="B17" s="1124">
        <v>0</v>
      </c>
      <c r="C17" s="1124" t="s">
        <v>1229</v>
      </c>
      <c r="D17" s="1124" t="s">
        <v>1229</v>
      </c>
      <c r="E17" s="1466"/>
      <c r="F17" s="1129">
        <v>224639</v>
      </c>
      <c r="G17" s="1130"/>
      <c r="H17" s="1130"/>
      <c r="I17" s="1130"/>
      <c r="J17" s="1466"/>
      <c r="K17" s="1129">
        <v>214426</v>
      </c>
      <c r="L17" s="1131">
        <v>0</v>
      </c>
      <c r="M17" s="1131">
        <v>0</v>
      </c>
      <c r="N17" s="1131">
        <v>0</v>
      </c>
      <c r="O17" s="1469"/>
      <c r="P17" s="1132">
        <v>187196</v>
      </c>
    </row>
    <row r="18" spans="1:16">
      <c r="A18" s="1133" t="s">
        <v>138</v>
      </c>
      <c r="B18" s="1131">
        <f>SUM(B6:B16)</f>
        <v>2455979</v>
      </c>
      <c r="C18" s="1131">
        <f>SUM(C6:C16)</f>
        <v>219193</v>
      </c>
      <c r="D18" s="1131">
        <f>SUM(D6:D16)</f>
        <v>499</v>
      </c>
      <c r="E18" s="1129">
        <v>224639</v>
      </c>
      <c r="F18" s="1127">
        <f>SUM(F6:F17)</f>
        <v>2900310</v>
      </c>
      <c r="G18" s="1131">
        <f>SUM(G6:G16)</f>
        <v>2421328</v>
      </c>
      <c r="H18" s="1131">
        <f>SUM(H6:H16)</f>
        <v>213929</v>
      </c>
      <c r="I18" s="1131">
        <f>SUM(I6:I16)</f>
        <v>499</v>
      </c>
      <c r="J18" s="1129">
        <v>214426</v>
      </c>
      <c r="K18" s="1134">
        <v>2850182</v>
      </c>
      <c r="L18" s="1131">
        <f>SUM(L6:L16)</f>
        <v>2128815</v>
      </c>
      <c r="M18" s="1131">
        <f>SUM(M6:M16)</f>
        <v>213201</v>
      </c>
      <c r="N18" s="1131">
        <f>SUM(N6:N16)</f>
        <v>5</v>
      </c>
      <c r="O18" s="1132">
        <v>187196</v>
      </c>
      <c r="P18" s="1127">
        <f>SUM(P6:P17)</f>
        <v>2529217</v>
      </c>
    </row>
    <row r="19" spans="1:16">
      <c r="A19" s="1114" t="s">
        <v>122</v>
      </c>
      <c r="B19" s="1114"/>
      <c r="C19" s="1114"/>
      <c r="D19" s="1114"/>
      <c r="E19" s="1114"/>
      <c r="F19" s="1114"/>
      <c r="G19" s="1114"/>
      <c r="H19" s="1114"/>
      <c r="I19" s="1114"/>
      <c r="J19" s="1114"/>
      <c r="K19" s="1114"/>
      <c r="L19" s="1114"/>
      <c r="M19" s="1114"/>
      <c r="N19" s="1114"/>
      <c r="O19" s="1114"/>
      <c r="P19" s="1114"/>
    </row>
    <row r="20" spans="1:16">
      <c r="A20" s="1455"/>
      <c r="B20" s="1455"/>
      <c r="C20" s="1455"/>
      <c r="D20" s="1455"/>
      <c r="E20" s="1455"/>
      <c r="F20" s="1455"/>
      <c r="G20" s="1455"/>
      <c r="H20" s="1455"/>
      <c r="I20" s="1455"/>
      <c r="J20" s="1114"/>
      <c r="K20" s="1114"/>
      <c r="L20" s="1114"/>
      <c r="M20" s="1114"/>
      <c r="N20" s="1135"/>
      <c r="O20" s="1114"/>
      <c r="P20" s="1114"/>
    </row>
    <row r="21" spans="1:16">
      <c r="A21" s="1138" t="s">
        <v>1240</v>
      </c>
      <c r="B21" s="1138"/>
      <c r="C21" s="1138"/>
      <c r="D21" s="1138"/>
      <c r="E21" s="1138"/>
      <c r="F21" s="1139"/>
      <c r="G21" s="1140"/>
      <c r="H21" s="1138"/>
      <c r="I21" s="1138"/>
      <c r="J21" s="1138"/>
      <c r="K21" s="1138"/>
      <c r="L21" s="1136"/>
      <c r="M21" s="148"/>
      <c r="N21" s="148"/>
      <c r="O21" s="148"/>
      <c r="P21" s="148"/>
    </row>
    <row r="22" spans="1:16">
      <c r="A22" s="1141" t="s">
        <v>1241</v>
      </c>
      <c r="B22" s="1141"/>
      <c r="C22" s="1141"/>
      <c r="D22" s="1141"/>
      <c r="E22" s="1141"/>
      <c r="F22" s="1141"/>
      <c r="G22" s="1141"/>
      <c r="H22" s="1141"/>
      <c r="I22" s="1141"/>
      <c r="J22" s="1141"/>
      <c r="K22" s="1141"/>
      <c r="L22" s="1044"/>
      <c r="M22" s="1044"/>
      <c r="N22" s="1044"/>
      <c r="O22" s="1044"/>
      <c r="P22" s="1044"/>
    </row>
    <row r="23" spans="1:16">
      <c r="A23" s="1142" t="s">
        <v>1242</v>
      </c>
      <c r="B23" s="1142"/>
      <c r="C23" s="1142"/>
      <c r="D23" s="1142"/>
      <c r="E23" s="1142"/>
      <c r="F23" s="1142"/>
      <c r="G23" s="1142"/>
      <c r="H23" s="1142"/>
      <c r="I23" s="1142"/>
      <c r="J23" s="1142"/>
      <c r="K23" s="1142"/>
      <c r="L23" s="148"/>
      <c r="M23" s="148"/>
      <c r="N23" s="148"/>
      <c r="O23" s="148"/>
      <c r="P23" s="148"/>
    </row>
    <row r="24" spans="1:16">
      <c r="A24" s="1138" t="s">
        <v>1304</v>
      </c>
      <c r="B24" s="1138"/>
      <c r="C24" s="1138"/>
      <c r="D24" s="1138"/>
      <c r="E24" s="1138"/>
      <c r="F24" s="1138"/>
      <c r="G24" s="1138"/>
      <c r="H24" s="1138"/>
      <c r="I24" s="1138"/>
      <c r="J24" s="1138"/>
      <c r="K24" s="1138"/>
      <c r="L24" s="148"/>
      <c r="M24" s="148"/>
      <c r="N24" s="148"/>
      <c r="O24" s="148"/>
      <c r="P24" s="148"/>
    </row>
    <row r="25" spans="1:16">
      <c r="A25" s="1026" t="s">
        <v>1243</v>
      </c>
      <c r="B25" s="1026"/>
      <c r="C25" s="1026"/>
      <c r="D25" s="1026"/>
      <c r="E25" s="1026"/>
      <c r="F25" s="1026"/>
      <c r="G25" s="173"/>
      <c r="H25" s="173"/>
      <c r="I25" s="173"/>
      <c r="J25" s="173"/>
      <c r="K25" s="173"/>
      <c r="L25" s="173"/>
      <c r="M25" s="173"/>
      <c r="N25" s="173"/>
      <c r="O25" s="173"/>
      <c r="P25" s="173"/>
    </row>
    <row r="28" spans="1:16">
      <c r="C28" s="1137"/>
    </row>
  </sheetData>
  <mergeCells count="9">
    <mergeCell ref="A20:I20"/>
    <mergeCell ref="A1:P1"/>
    <mergeCell ref="B2:F2"/>
    <mergeCell ref="G2:K2"/>
    <mergeCell ref="L2:P2"/>
    <mergeCell ref="A5:P5"/>
    <mergeCell ref="E6:E17"/>
    <mergeCell ref="J6:J17"/>
    <mergeCell ref="O6:O17"/>
  </mergeCells>
  <pageMargins left="0.7" right="0.7" top="0.75" bottom="0.75" header="0.3" footer="0.3"/>
  <pageSetup paperSize="9"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1"/>
  <sheetViews>
    <sheetView zoomScaleNormal="100" workbookViewId="0">
      <selection sqref="A1:XFD1048576"/>
    </sheetView>
  </sheetViews>
  <sheetFormatPr defaultColWidth="9.140625" defaultRowHeight="15"/>
  <cols>
    <col min="1" max="1" width="54.7109375" style="221" customWidth="1"/>
    <col min="2" max="2" width="8.42578125" style="221" bestFit="1" customWidth="1"/>
    <col min="3" max="3" width="12.85546875" style="221" bestFit="1" customWidth="1"/>
    <col min="4" max="4" width="13.140625" style="221" bestFit="1" customWidth="1"/>
    <col min="5" max="5" width="12.42578125" style="221" bestFit="1" customWidth="1"/>
    <col min="6" max="6" width="13.42578125" style="221" bestFit="1" customWidth="1"/>
    <col min="7" max="7" width="12.42578125" style="221" bestFit="1" customWidth="1"/>
    <col min="8" max="9" width="11" style="221" bestFit="1" customWidth="1"/>
    <col min="10" max="11" width="12.42578125" style="221" bestFit="1" customWidth="1"/>
    <col min="12" max="12" width="10" style="221" bestFit="1" customWidth="1"/>
    <col min="13" max="16384" width="9.140625" style="221"/>
  </cols>
  <sheetData>
    <row r="1" spans="1:12" ht="15.75" customHeight="1">
      <c r="A1" s="918" t="s">
        <v>709</v>
      </c>
    </row>
    <row r="2" spans="1:12" s="222" customFormat="1" ht="18.75" customHeight="1">
      <c r="A2" s="1389" t="s">
        <v>710</v>
      </c>
      <c r="B2" s="1389" t="s">
        <v>711</v>
      </c>
      <c r="C2" s="1321" t="s">
        <v>712</v>
      </c>
      <c r="D2" s="1322"/>
      <c r="E2" s="1322"/>
      <c r="F2" s="1322"/>
      <c r="G2" s="1322"/>
      <c r="H2" s="1386" t="s">
        <v>713</v>
      </c>
      <c r="I2" s="1386"/>
      <c r="J2" s="1386"/>
      <c r="K2" s="1386"/>
      <c r="L2" s="1386"/>
    </row>
    <row r="3" spans="1:12" s="222" customFormat="1" ht="63.75" customHeight="1">
      <c r="A3" s="1297"/>
      <c r="B3" s="1297"/>
      <c r="C3" s="891">
        <v>45170</v>
      </c>
      <c r="D3" s="891">
        <v>45139</v>
      </c>
      <c r="E3" s="891">
        <v>44805</v>
      </c>
      <c r="F3" s="689" t="s">
        <v>714</v>
      </c>
      <c r="G3" s="925" t="s">
        <v>715</v>
      </c>
      <c r="H3" s="891">
        <v>45170</v>
      </c>
      <c r="I3" s="891">
        <v>45139</v>
      </c>
      <c r="J3" s="891">
        <v>44805</v>
      </c>
      <c r="K3" s="892" t="s">
        <v>714</v>
      </c>
      <c r="L3" s="892" t="s">
        <v>715</v>
      </c>
    </row>
    <row r="4" spans="1:12" s="222" customFormat="1" ht="18" customHeight="1">
      <c r="A4" s="893" t="s">
        <v>716</v>
      </c>
      <c r="B4" s="894" t="s">
        <v>717</v>
      </c>
      <c r="C4" s="687">
        <v>5887</v>
      </c>
      <c r="D4" s="687">
        <v>5851</v>
      </c>
      <c r="E4" s="687">
        <v>5808</v>
      </c>
      <c r="F4" s="895">
        <v>1.3601928374655647</v>
      </c>
      <c r="G4" s="896">
        <v>0.61527943941206631</v>
      </c>
      <c r="H4" s="687">
        <v>6166</v>
      </c>
      <c r="I4" s="687">
        <v>6124</v>
      </c>
      <c r="J4" s="687">
        <v>5946</v>
      </c>
      <c r="K4" s="897">
        <v>3.6999663639421461</v>
      </c>
      <c r="L4" s="897">
        <v>0.6858262573481384</v>
      </c>
    </row>
    <row r="5" spans="1:12" s="222" customFormat="1" ht="18" customHeight="1">
      <c r="A5" s="893" t="s">
        <v>718</v>
      </c>
      <c r="B5" s="894" t="s">
        <v>717</v>
      </c>
      <c r="C5" s="687">
        <v>284</v>
      </c>
      <c r="D5" s="687">
        <v>282</v>
      </c>
      <c r="E5" s="687">
        <v>278</v>
      </c>
      <c r="F5" s="895">
        <v>2.1582733812949639</v>
      </c>
      <c r="G5" s="896">
        <v>0.70921985815602839</v>
      </c>
      <c r="H5" s="687">
        <v>585</v>
      </c>
      <c r="I5" s="687">
        <v>587</v>
      </c>
      <c r="J5" s="687">
        <v>586</v>
      </c>
      <c r="K5" s="897">
        <v>-0.17064846416382254</v>
      </c>
      <c r="L5" s="897">
        <v>-0.34071550255536626</v>
      </c>
    </row>
    <row r="6" spans="1:12" s="222" customFormat="1" ht="18" customHeight="1">
      <c r="A6" s="893" t="s">
        <v>1300</v>
      </c>
      <c r="B6" s="894" t="s">
        <v>717</v>
      </c>
      <c r="C6" s="687">
        <v>4</v>
      </c>
      <c r="D6" s="687">
        <v>4</v>
      </c>
      <c r="E6" s="687">
        <v>4</v>
      </c>
      <c r="F6" s="895">
        <v>0</v>
      </c>
      <c r="G6" s="896">
        <v>0</v>
      </c>
      <c r="H6" s="687">
        <v>3</v>
      </c>
      <c r="I6" s="687">
        <v>3</v>
      </c>
      <c r="J6" s="687">
        <v>3</v>
      </c>
      <c r="K6" s="897">
        <v>0</v>
      </c>
      <c r="L6" s="897">
        <v>0</v>
      </c>
    </row>
    <row r="7" spans="1:12" s="222" customFormat="1" ht="18" customHeight="1">
      <c r="A7" s="893" t="s">
        <v>719</v>
      </c>
      <c r="B7" s="894" t="s">
        <v>720</v>
      </c>
      <c r="C7" s="687">
        <v>334.72532999999999</v>
      </c>
      <c r="D7" s="687">
        <v>331.20785000000001</v>
      </c>
      <c r="E7" s="687">
        <v>292.55378000000002</v>
      </c>
      <c r="F7" s="895">
        <v>14.414973547769563</v>
      </c>
      <c r="G7" s="896">
        <v>1.0620158912296245</v>
      </c>
      <c r="H7" s="687">
        <v>962.00036</v>
      </c>
      <c r="I7" s="687">
        <v>935.73724000000004</v>
      </c>
      <c r="J7" s="687">
        <v>733.54238999999995</v>
      </c>
      <c r="K7" s="897">
        <v>31.144480961761467</v>
      </c>
      <c r="L7" s="897">
        <v>2.806676797430864</v>
      </c>
    </row>
    <row r="8" spans="1:12" s="222" customFormat="1" ht="18" customHeight="1">
      <c r="A8" s="893" t="s">
        <v>721</v>
      </c>
      <c r="B8" s="894" t="s">
        <v>722</v>
      </c>
      <c r="C8" s="687">
        <v>70438.191451199993</v>
      </c>
      <c r="D8" s="687">
        <v>69849.619470599995</v>
      </c>
      <c r="E8" s="687">
        <v>63983.038348599999</v>
      </c>
      <c r="F8" s="895">
        <v>10.088850528526422</v>
      </c>
      <c r="G8" s="896">
        <v>0.84262732576192534</v>
      </c>
      <c r="H8" s="687">
        <v>32211.891280700002</v>
      </c>
      <c r="I8" s="687">
        <v>31905.254680400001</v>
      </c>
      <c r="J8" s="687">
        <v>29596.0490264</v>
      </c>
      <c r="K8" s="897">
        <v>8.8384846638368568</v>
      </c>
      <c r="L8" s="897">
        <v>0.96108494782952758</v>
      </c>
    </row>
    <row r="9" spans="1:12" s="222" customFormat="1" ht="18" customHeight="1">
      <c r="A9" s="893" t="s">
        <v>723</v>
      </c>
      <c r="B9" s="894" t="s">
        <v>724</v>
      </c>
      <c r="C9" s="898">
        <v>27216783.781424906</v>
      </c>
      <c r="D9" s="898">
        <v>26552533.511523057</v>
      </c>
      <c r="E9" s="898">
        <v>23698872.475722563</v>
      </c>
      <c r="F9" s="895">
        <v>14.8442138304518</v>
      </c>
      <c r="G9" s="896">
        <v>2.5016455383196612</v>
      </c>
      <c r="H9" s="687">
        <v>4472670.0887000002</v>
      </c>
      <c r="I9" s="687">
        <v>4213690.9249999998</v>
      </c>
      <c r="J9" s="687">
        <v>3271554.0617</v>
      </c>
      <c r="K9" s="897">
        <v>36.713928742961485</v>
      </c>
      <c r="L9" s="897">
        <v>6.1461357349079986</v>
      </c>
    </row>
    <row r="10" spans="1:12" s="222" customFormat="1" ht="18" customHeight="1">
      <c r="A10" s="893" t="s">
        <v>725</v>
      </c>
      <c r="B10" s="894" t="s">
        <v>722</v>
      </c>
      <c r="C10" s="687">
        <v>77864.437920034688</v>
      </c>
      <c r="D10" s="687">
        <v>77097.341916002086</v>
      </c>
      <c r="E10" s="687">
        <v>68479.730861316595</v>
      </c>
      <c r="F10" s="895">
        <v>13.704357392589294</v>
      </c>
      <c r="G10" s="896">
        <v>0.99497075381451849</v>
      </c>
      <c r="H10" s="687">
        <v>36873.779690000003</v>
      </c>
      <c r="I10" s="687">
        <v>36497.120779999997</v>
      </c>
      <c r="J10" s="687">
        <v>33774.394109977002</v>
      </c>
      <c r="K10" s="897">
        <v>9.1767318458199636</v>
      </c>
      <c r="L10" s="897">
        <v>1.0320236280293384</v>
      </c>
    </row>
    <row r="11" spans="1:12" s="222" customFormat="1" ht="18" customHeight="1">
      <c r="A11" s="893" t="s">
        <v>726</v>
      </c>
      <c r="B11" s="894" t="s">
        <v>724</v>
      </c>
      <c r="C11" s="898">
        <v>31226236.078976519</v>
      </c>
      <c r="D11" s="898">
        <v>30577995.963843927</v>
      </c>
      <c r="E11" s="898">
        <v>27662790.3857731</v>
      </c>
      <c r="F11" s="895">
        <v>12.881729006760251</v>
      </c>
      <c r="G11" s="896">
        <v>2.1199561799245625</v>
      </c>
      <c r="H11" s="687">
        <v>4814738.4440000001</v>
      </c>
      <c r="I11" s="687">
        <v>4547782.625</v>
      </c>
      <c r="J11" s="687">
        <v>3549625.1019000001</v>
      </c>
      <c r="K11" s="897">
        <v>35.64075939802278</v>
      </c>
      <c r="L11" s="897">
        <v>5.8700215250503565</v>
      </c>
    </row>
    <row r="12" spans="1:12" s="222" customFormat="1" ht="18" customHeight="1">
      <c r="A12" s="893" t="s">
        <v>727</v>
      </c>
      <c r="B12" s="894" t="s">
        <v>722</v>
      </c>
      <c r="C12" s="687">
        <v>2488.0257928000001</v>
      </c>
      <c r="D12" s="687">
        <v>2197.5408585999999</v>
      </c>
      <c r="E12" s="687">
        <v>1767.7632272000001</v>
      </c>
      <c r="F12" s="895">
        <v>40.744289422788825</v>
      </c>
      <c r="G12" s="896">
        <v>13.218636325381505</v>
      </c>
      <c r="H12" s="687">
        <v>3812.8548719999999</v>
      </c>
      <c r="I12" s="687">
        <v>3407.1109729999998</v>
      </c>
      <c r="J12" s="687">
        <v>2642.1206462</v>
      </c>
      <c r="K12" s="897">
        <v>44.310399961629123</v>
      </c>
      <c r="L12" s="897">
        <v>11.90873740877122</v>
      </c>
    </row>
    <row r="13" spans="1:12" s="222" customFormat="1" ht="18" customHeight="1">
      <c r="A13" s="893" t="s">
        <v>728</v>
      </c>
      <c r="B13" s="894" t="s">
        <v>722</v>
      </c>
      <c r="C13" s="687">
        <v>130.9487259368421</v>
      </c>
      <c r="D13" s="687">
        <v>104.64480279047619</v>
      </c>
      <c r="E13" s="687">
        <v>80.35287396363637</v>
      </c>
      <c r="F13" s="895">
        <v>62.967071963229138</v>
      </c>
      <c r="G13" s="896">
        <v>25.136387517526902</v>
      </c>
      <c r="H13" s="687">
        <v>190.64274359999999</v>
      </c>
      <c r="I13" s="687">
        <v>162.24337966666667</v>
      </c>
      <c r="J13" s="687">
        <v>120.0963930090909</v>
      </c>
      <c r="K13" s="897">
        <v>58.741439957792039</v>
      </c>
      <c r="L13" s="897">
        <v>17.504174279209771</v>
      </c>
    </row>
    <row r="14" spans="1:12" s="222" customFormat="1" ht="18" customHeight="1">
      <c r="A14" s="893" t="s">
        <v>729</v>
      </c>
      <c r="B14" s="894" t="s">
        <v>724</v>
      </c>
      <c r="C14" s="794">
        <v>687834.65388874244</v>
      </c>
      <c r="D14" s="794">
        <v>593118.34710925806</v>
      </c>
      <c r="E14" s="794">
        <v>500626.68228692451</v>
      </c>
      <c r="F14" s="895">
        <v>37.394725096678592</v>
      </c>
      <c r="G14" s="896">
        <v>15.969208715446587</v>
      </c>
      <c r="H14" s="687">
        <v>325658.92055400001</v>
      </c>
      <c r="I14" s="687">
        <v>317584.29196300003</v>
      </c>
      <c r="J14" s="687">
        <v>239573.60265579997</v>
      </c>
      <c r="K14" s="897">
        <v>35.932722530320035</v>
      </c>
      <c r="L14" s="897">
        <v>2.5425151039714255</v>
      </c>
    </row>
    <row r="15" spans="1:12" s="222" customFormat="1" ht="18" customHeight="1">
      <c r="A15" s="893" t="s">
        <v>730</v>
      </c>
      <c r="B15" s="894" t="s">
        <v>724</v>
      </c>
      <c r="C15" s="687">
        <v>36201.823888881176</v>
      </c>
      <c r="D15" s="687">
        <v>28243.730814726576</v>
      </c>
      <c r="E15" s="687">
        <v>22755.758285769298</v>
      </c>
      <c r="F15" s="895">
        <v>59.088629059312012</v>
      </c>
      <c r="G15" s="896">
        <v>28.176493843388307</v>
      </c>
      <c r="H15" s="687">
        <v>16282.9460277</v>
      </c>
      <c r="I15" s="687">
        <v>15123.061522047621</v>
      </c>
      <c r="J15" s="687">
        <v>10889.709211627271</v>
      </c>
      <c r="K15" s="897">
        <v>49.525994783352047</v>
      </c>
      <c r="L15" s="897">
        <v>7.6696408591699861</v>
      </c>
    </row>
    <row r="16" spans="1:12" s="222" customFormat="1" ht="18" customHeight="1">
      <c r="A16" s="893" t="s">
        <v>731</v>
      </c>
      <c r="B16" s="894" t="s">
        <v>717</v>
      </c>
      <c r="C16" s="687">
        <v>1</v>
      </c>
      <c r="D16" s="687">
        <v>1</v>
      </c>
      <c r="E16" s="687">
        <v>3</v>
      </c>
      <c r="F16" s="895">
        <v>-66.666666666666657</v>
      </c>
      <c r="G16" s="899">
        <v>0</v>
      </c>
      <c r="H16" s="687" t="s">
        <v>1378</v>
      </c>
      <c r="I16" s="687" t="s">
        <v>1301</v>
      </c>
      <c r="J16" s="687">
        <v>0</v>
      </c>
      <c r="K16" s="897" t="s">
        <v>328</v>
      </c>
      <c r="L16" s="897">
        <v>5.8333333333329997E-2</v>
      </c>
    </row>
    <row r="17" spans="1:12" s="222" customFormat="1" ht="18" customHeight="1">
      <c r="A17" s="893" t="s">
        <v>732</v>
      </c>
      <c r="B17" s="894" t="s">
        <v>733</v>
      </c>
      <c r="C17" s="687">
        <v>84.678100000000001</v>
      </c>
      <c r="D17" s="687">
        <v>84.897999999999996</v>
      </c>
      <c r="E17" s="687">
        <v>85.903700000000001</v>
      </c>
      <c r="F17" s="895">
        <v>-1.4267138668066683</v>
      </c>
      <c r="G17" s="896">
        <v>-0.25901670239581093</v>
      </c>
      <c r="H17" s="687">
        <v>14.051536177147399</v>
      </c>
      <c r="I17" s="687">
        <v>13.6259959299037</v>
      </c>
      <c r="J17" s="687">
        <v>12.039892500000001</v>
      </c>
      <c r="K17" s="897">
        <v>16.708153142957038</v>
      </c>
      <c r="L17" s="897">
        <v>3.1230028941209769</v>
      </c>
    </row>
    <row r="18" spans="1:12" s="222" customFormat="1" ht="18" customHeight="1">
      <c r="A18" s="900"/>
      <c r="B18" s="901"/>
      <c r="C18" s="902"/>
      <c r="D18" s="902"/>
      <c r="E18" s="902"/>
      <c r="F18" s="903"/>
      <c r="G18" s="903"/>
      <c r="H18" s="308"/>
      <c r="I18" s="308"/>
      <c r="J18" s="308"/>
      <c r="K18" s="368"/>
      <c r="L18" s="368"/>
    </row>
    <row r="19" spans="1:12" s="385" customFormat="1" ht="36.75" customHeight="1">
      <c r="A19" s="1471" t="s">
        <v>734</v>
      </c>
      <c r="B19" s="1471"/>
      <c r="C19" s="1471"/>
      <c r="D19" s="1471"/>
      <c r="E19" s="1471"/>
      <c r="F19" s="1471"/>
      <c r="G19" s="1471"/>
      <c r="H19" s="1471"/>
      <c r="I19" s="1471"/>
      <c r="J19" s="1471"/>
      <c r="K19" s="1471"/>
      <c r="L19" s="1471"/>
    </row>
    <row r="20" spans="1:12" s="385" customFormat="1" ht="13.5" customHeight="1">
      <c r="A20" s="1470" t="s">
        <v>1379</v>
      </c>
      <c r="B20" s="1470"/>
      <c r="C20" s="1470"/>
      <c r="D20" s="1470"/>
      <c r="E20" s="1470"/>
      <c r="F20" s="1470"/>
      <c r="G20" s="1470"/>
      <c r="H20" s="1470"/>
      <c r="I20" s="1470"/>
      <c r="J20" s="1470"/>
      <c r="K20" s="1470"/>
      <c r="L20" s="1470"/>
    </row>
    <row r="21" spans="1:12" s="385" customFormat="1">
      <c r="A21" s="1347" t="s">
        <v>735</v>
      </c>
      <c r="B21" s="1347"/>
      <c r="C21" s="1347"/>
      <c r="D21" s="1347"/>
      <c r="E21" s="1347"/>
      <c r="F21" s="1347"/>
      <c r="G21" s="1347"/>
      <c r="H21" s="1347"/>
      <c r="I21" s="1347"/>
      <c r="J21" s="1347"/>
      <c r="K21" s="1347"/>
      <c r="L21" s="1347"/>
    </row>
  </sheetData>
  <mergeCells count="7">
    <mergeCell ref="A21:L21"/>
    <mergeCell ref="A20:L20"/>
    <mergeCell ref="A2:A3"/>
    <mergeCell ref="B2:B3"/>
    <mergeCell ref="C2:G2"/>
    <mergeCell ref="H2:L2"/>
    <mergeCell ref="A19:L19"/>
  </mergeCells>
  <printOptions horizontalCentered="1"/>
  <pageMargins left="0.78431372549019618" right="0.78431372549019618" top="0.98039215686274517" bottom="0.98039215686274517" header="0.50980392156862753" footer="0.50980392156862753"/>
  <pageSetup paperSize="9" scale="70" orientation="landscape" useFirstPageNumber="1" r:id="rId1"/>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
  <sheetViews>
    <sheetView zoomScaleNormal="100" workbookViewId="0">
      <selection sqref="A1:XFD1048576"/>
    </sheetView>
  </sheetViews>
  <sheetFormatPr defaultColWidth="9.140625" defaultRowHeight="15"/>
  <cols>
    <col min="1" max="1" width="14.5703125" style="221" bestFit="1" customWidth="1"/>
    <col min="2" max="2" width="16.85546875" style="221" customWidth="1"/>
    <col min="3" max="5" width="14.5703125" style="221" bestFit="1" customWidth="1"/>
    <col min="6" max="6" width="14.140625" style="221" bestFit="1" customWidth="1"/>
    <col min="7" max="7" width="17.42578125" style="221" customWidth="1"/>
    <col min="8" max="9" width="14.5703125" style="221" bestFit="1" customWidth="1"/>
    <col min="10" max="10" width="14.140625" style="221" customWidth="1"/>
    <col min="11" max="11" width="19.5703125" style="221" bestFit="1" customWidth="1"/>
    <col min="12" max="12" width="4.5703125" style="221" bestFit="1" customWidth="1"/>
    <col min="13" max="16384" width="9.140625" style="221"/>
  </cols>
  <sheetData>
    <row r="1" spans="1:11" ht="16.5" customHeight="1">
      <c r="A1" s="1332" t="s">
        <v>64</v>
      </c>
      <c r="B1" s="1332"/>
      <c r="C1" s="1332"/>
      <c r="D1" s="1332"/>
      <c r="E1" s="1332"/>
      <c r="F1" s="1332"/>
      <c r="G1" s="1332"/>
      <c r="H1" s="1332"/>
      <c r="I1" s="1332"/>
      <c r="J1" s="1332"/>
      <c r="K1" s="1332"/>
    </row>
    <row r="2" spans="1:11" s="222" customFormat="1" ht="18" customHeight="1">
      <c r="A2" s="1282" t="s">
        <v>206</v>
      </c>
      <c r="B2" s="1321" t="s">
        <v>101</v>
      </c>
      <c r="C2" s="1322"/>
      <c r="D2" s="1322"/>
      <c r="E2" s="1322"/>
      <c r="F2" s="1323"/>
      <c r="G2" s="1321" t="s">
        <v>102</v>
      </c>
      <c r="H2" s="1322"/>
      <c r="I2" s="1322"/>
      <c r="J2" s="1322"/>
      <c r="K2" s="1323"/>
    </row>
    <row r="3" spans="1:11" s="222" customFormat="1" ht="67.5" customHeight="1">
      <c r="A3" s="1324"/>
      <c r="B3" s="689" t="s">
        <v>736</v>
      </c>
      <c r="C3" s="689" t="s">
        <v>737</v>
      </c>
      <c r="D3" s="839" t="s">
        <v>738</v>
      </c>
      <c r="E3" s="839" t="s">
        <v>739</v>
      </c>
      <c r="F3" s="689" t="s">
        <v>740</v>
      </c>
      <c r="G3" s="689" t="s">
        <v>736</v>
      </c>
      <c r="H3" s="689" t="s">
        <v>737</v>
      </c>
      <c r="I3" s="839" t="s">
        <v>738</v>
      </c>
      <c r="J3" s="839" t="s">
        <v>739</v>
      </c>
      <c r="K3" s="689" t="s">
        <v>741</v>
      </c>
    </row>
    <row r="4" spans="1:11" s="222" customFormat="1" ht="30" customHeight="1">
      <c r="A4" s="695" t="s">
        <v>78</v>
      </c>
      <c r="B4" s="691">
        <v>40987</v>
      </c>
      <c r="C4" s="691">
        <v>283</v>
      </c>
      <c r="D4" s="691">
        <v>59401</v>
      </c>
      <c r="E4" s="693">
        <v>3224331.49</v>
      </c>
      <c r="F4" s="904">
        <v>30218889.594000001</v>
      </c>
      <c r="G4" s="691">
        <v>20323</v>
      </c>
      <c r="H4" s="691">
        <v>588</v>
      </c>
      <c r="I4" s="691">
        <v>18676</v>
      </c>
      <c r="J4" s="693">
        <v>612850.53859999997</v>
      </c>
      <c r="K4" s="693">
        <v>3971126.9040000001</v>
      </c>
    </row>
    <row r="5" spans="1:11" s="222" customFormat="1" ht="18" customHeight="1">
      <c r="A5" s="695" t="s">
        <v>79</v>
      </c>
      <c r="B5" s="691">
        <v>42643</v>
      </c>
      <c r="C5" s="691">
        <v>284</v>
      </c>
      <c r="D5" s="691">
        <v>60435</v>
      </c>
      <c r="E5" s="693">
        <v>3449096.72</v>
      </c>
      <c r="F5" s="904">
        <v>35562253.607999995</v>
      </c>
      <c r="G5" s="691">
        <v>21236</v>
      </c>
      <c r="H5" s="691">
        <v>585</v>
      </c>
      <c r="I5" s="691">
        <v>17445</v>
      </c>
      <c r="J5" s="693">
        <v>627284.41537963797</v>
      </c>
      <c r="K5" s="693">
        <v>5087152.9691999992</v>
      </c>
    </row>
    <row r="6" spans="1:11" s="222" customFormat="1" ht="18" customHeight="1">
      <c r="A6" s="699" t="s">
        <v>168</v>
      </c>
      <c r="B6" s="700">
        <v>41234</v>
      </c>
      <c r="C6" s="700">
        <v>283</v>
      </c>
      <c r="D6" s="700">
        <v>59651</v>
      </c>
      <c r="E6" s="700">
        <v>3264065.77</v>
      </c>
      <c r="F6" s="700">
        <v>31351759.860999998</v>
      </c>
      <c r="G6" s="700">
        <v>20418</v>
      </c>
      <c r="H6" s="700">
        <v>588</v>
      </c>
      <c r="I6" s="700">
        <v>17134</v>
      </c>
      <c r="J6" s="704">
        <v>619237.53391013201</v>
      </c>
      <c r="K6" s="704">
        <v>4238439.9096999997</v>
      </c>
    </row>
    <row r="7" spans="1:11" s="222" customFormat="1" ht="18" customHeight="1">
      <c r="A7" s="699" t="s">
        <v>169</v>
      </c>
      <c r="B7" s="700">
        <v>41517</v>
      </c>
      <c r="C7" s="700">
        <v>283</v>
      </c>
      <c r="D7" s="700">
        <v>59668</v>
      </c>
      <c r="E7" s="700">
        <v>3304274.44</v>
      </c>
      <c r="F7" s="700">
        <v>32494958.458999999</v>
      </c>
      <c r="G7" s="700">
        <v>20586</v>
      </c>
      <c r="H7" s="700">
        <v>586</v>
      </c>
      <c r="I7" s="700">
        <v>17131</v>
      </c>
      <c r="J7" s="704">
        <v>619862.78287804697</v>
      </c>
      <c r="K7" s="704">
        <v>4444450.1590999998</v>
      </c>
    </row>
    <row r="8" spans="1:11" s="222" customFormat="1" ht="18" customHeight="1">
      <c r="A8" s="699" t="s">
        <v>273</v>
      </c>
      <c r="B8" s="700">
        <v>41855</v>
      </c>
      <c r="C8" s="700">
        <v>284</v>
      </c>
      <c r="D8" s="700">
        <v>59682</v>
      </c>
      <c r="E8" s="700">
        <v>3328673.12</v>
      </c>
      <c r="F8" s="700">
        <v>33739255.607000001</v>
      </c>
      <c r="G8" s="700">
        <v>20759</v>
      </c>
      <c r="H8" s="700">
        <v>588</v>
      </c>
      <c r="I8" s="700">
        <v>17143</v>
      </c>
      <c r="J8" s="704">
        <v>623171.51865432202</v>
      </c>
      <c r="K8" s="704">
        <v>4529067.7816999992</v>
      </c>
    </row>
    <row r="9" spans="1:11" s="222" customFormat="1" ht="18" customHeight="1">
      <c r="A9" s="699" t="s">
        <v>274</v>
      </c>
      <c r="B9" s="700">
        <v>42097</v>
      </c>
      <c r="C9" s="700">
        <v>284</v>
      </c>
      <c r="D9" s="700">
        <v>59684</v>
      </c>
      <c r="E9" s="700">
        <v>3362414.18</v>
      </c>
      <c r="F9" s="700">
        <v>34576522.625</v>
      </c>
      <c r="G9" s="700">
        <v>20915</v>
      </c>
      <c r="H9" s="700">
        <v>588</v>
      </c>
      <c r="I9" s="700">
        <v>17190</v>
      </c>
      <c r="J9" s="704">
        <v>626296.30232309003</v>
      </c>
      <c r="K9" s="704">
        <v>4748609.5821999991</v>
      </c>
    </row>
    <row r="10" spans="1:11" s="222" customFormat="1">
      <c r="A10" s="699" t="s">
        <v>1286</v>
      </c>
      <c r="B10" s="700">
        <v>42355</v>
      </c>
      <c r="C10" s="700">
        <v>282</v>
      </c>
      <c r="D10" s="700">
        <v>60442</v>
      </c>
      <c r="E10" s="700">
        <v>3412513.45</v>
      </c>
      <c r="F10" s="700">
        <v>34859167.706</v>
      </c>
      <c r="G10" s="700">
        <v>21084</v>
      </c>
      <c r="H10" s="700">
        <v>587</v>
      </c>
      <c r="I10" s="700">
        <v>17112</v>
      </c>
      <c r="J10" s="704">
        <v>622620.01006809098</v>
      </c>
      <c r="K10" s="704">
        <v>4817237.363499999</v>
      </c>
    </row>
    <row r="11" spans="1:11" s="222" customFormat="1">
      <c r="A11" s="699" t="s">
        <v>1309</v>
      </c>
      <c r="B11" s="700">
        <v>42643</v>
      </c>
      <c r="C11" s="700">
        <v>284</v>
      </c>
      <c r="D11" s="700">
        <v>60435</v>
      </c>
      <c r="E11" s="700">
        <v>3449096.72</v>
      </c>
      <c r="F11" s="700">
        <v>35562253.607999995</v>
      </c>
      <c r="G11" s="700">
        <v>21236</v>
      </c>
      <c r="H11" s="700">
        <v>585</v>
      </c>
      <c r="I11" s="700">
        <v>17445</v>
      </c>
      <c r="J11" s="704">
        <v>627284.41537963797</v>
      </c>
      <c r="K11" s="704">
        <v>5087152.9691999992</v>
      </c>
    </row>
    <row r="12" spans="1:11" s="222" customFormat="1">
      <c r="A12" s="307"/>
      <c r="B12" s="308"/>
      <c r="C12" s="308"/>
      <c r="D12" s="308"/>
      <c r="E12" s="308"/>
      <c r="F12" s="308"/>
      <c r="G12" s="308"/>
      <c r="H12" s="308"/>
      <c r="I12" s="308"/>
      <c r="J12" s="308"/>
      <c r="K12" s="310"/>
    </row>
    <row r="13" spans="1:11" s="222" customFormat="1">
      <c r="A13" s="1471" t="s">
        <v>742</v>
      </c>
      <c r="B13" s="1290"/>
      <c r="C13" s="1290"/>
      <c r="D13" s="1290"/>
      <c r="E13" s="1290"/>
      <c r="F13" s="1290"/>
      <c r="G13" s="1290"/>
      <c r="H13" s="1290"/>
      <c r="I13" s="1290"/>
      <c r="J13" s="1290"/>
      <c r="K13" s="1290"/>
    </row>
    <row r="14" spans="1:11" s="222" customFormat="1" ht="18" customHeight="1">
      <c r="A14" s="1472" t="s">
        <v>1380</v>
      </c>
      <c r="B14" s="1473"/>
      <c r="C14" s="1473"/>
      <c r="D14" s="932"/>
      <c r="E14" s="932"/>
      <c r="F14" s="932"/>
      <c r="G14" s="932"/>
      <c r="H14" s="932"/>
    </row>
    <row r="15" spans="1:11" s="222" customFormat="1" ht="28.35" customHeight="1">
      <c r="A15" s="1275" t="s">
        <v>735</v>
      </c>
      <c r="B15" s="1275"/>
      <c r="C15" s="1275"/>
      <c r="D15" s="1275"/>
      <c r="E15" s="1275"/>
      <c r="F15" s="1275"/>
      <c r="G15" s="1275"/>
      <c r="H15" s="1275"/>
    </row>
    <row r="16" spans="1:11" s="222" customFormat="1"/>
    <row r="17" spans="1:8" s="222" customFormat="1">
      <c r="A17" s="221"/>
      <c r="B17" s="221"/>
      <c r="C17" s="221"/>
      <c r="D17" s="221"/>
      <c r="E17" s="221"/>
      <c r="F17" s="221"/>
      <c r="G17" s="221"/>
      <c r="H17" s="221"/>
    </row>
  </sheetData>
  <mergeCells count="7">
    <mergeCell ref="A15:H15"/>
    <mergeCell ref="A1:K1"/>
    <mergeCell ref="A2:A3"/>
    <mergeCell ref="B2:F2"/>
    <mergeCell ref="G2:K2"/>
    <mergeCell ref="A13:K13"/>
    <mergeCell ref="A14:C14"/>
  </mergeCells>
  <printOptions horizontalCentered="1"/>
  <pageMargins left="0.78431372549019618" right="0.78431372549019618" top="0.98039215686274517" bottom="0.98039215686274517" header="0.50980392156862753" footer="0.50980392156862753"/>
  <pageSetup paperSize="9" scale="25" orientation="landscape" useFirstPageNumber="1" r:id="rId1"/>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1"/>
  <sheetViews>
    <sheetView zoomScaleNormal="100" workbookViewId="0">
      <selection sqref="A1:XFD1048576"/>
    </sheetView>
  </sheetViews>
  <sheetFormatPr defaultColWidth="9.140625" defaultRowHeight="15"/>
  <cols>
    <col min="1" max="1" width="27.85546875" style="221" bestFit="1" customWidth="1"/>
    <col min="2" max="2" width="14.5703125" style="221" bestFit="1" customWidth="1"/>
    <col min="3" max="10" width="13.5703125" style="221" bestFit="1" customWidth="1"/>
    <col min="11" max="12" width="9.85546875" style="221" bestFit="1" customWidth="1"/>
    <col min="13" max="16384" width="9.140625" style="221"/>
  </cols>
  <sheetData>
    <row r="1" spans="1:12" ht="15.75" customHeight="1">
      <c r="A1" s="921" t="s">
        <v>1381</v>
      </c>
    </row>
    <row r="2" spans="1:12" s="222" customFormat="1" ht="18" customHeight="1">
      <c r="A2" s="1282" t="s">
        <v>743</v>
      </c>
      <c r="B2" s="1282" t="s">
        <v>711</v>
      </c>
      <c r="C2" s="1321" t="s">
        <v>197</v>
      </c>
      <c r="D2" s="1323"/>
      <c r="E2" s="1321" t="s">
        <v>744</v>
      </c>
      <c r="F2" s="1323"/>
      <c r="G2" s="1321" t="s">
        <v>396</v>
      </c>
      <c r="H2" s="1323"/>
      <c r="I2" s="1321" t="s">
        <v>138</v>
      </c>
      <c r="J2" s="1323"/>
    </row>
    <row r="3" spans="1:12" s="222" customFormat="1" ht="16.5" customHeight="1">
      <c r="A3" s="1324"/>
      <c r="B3" s="1324"/>
      <c r="C3" s="770" t="s">
        <v>194</v>
      </c>
      <c r="D3" s="770" t="s">
        <v>745</v>
      </c>
      <c r="E3" s="770" t="s">
        <v>194</v>
      </c>
      <c r="F3" s="770" t="s">
        <v>745</v>
      </c>
      <c r="G3" s="770" t="s">
        <v>194</v>
      </c>
      <c r="H3" s="770" t="s">
        <v>745</v>
      </c>
      <c r="I3" s="770" t="s">
        <v>194</v>
      </c>
      <c r="J3" s="770" t="s">
        <v>745</v>
      </c>
    </row>
    <row r="4" spans="1:12" s="222" customFormat="1" ht="18" customHeight="1">
      <c r="A4" s="1321" t="s">
        <v>101</v>
      </c>
      <c r="B4" s="1322"/>
      <c r="C4" s="1322"/>
      <c r="D4" s="1322"/>
      <c r="E4" s="1322"/>
      <c r="F4" s="1322"/>
      <c r="G4" s="1322"/>
      <c r="H4" s="1322"/>
      <c r="I4" s="1322"/>
      <c r="J4" s="1323"/>
    </row>
    <row r="5" spans="1:12" s="222" customFormat="1" ht="27" customHeight="1">
      <c r="A5" s="905" t="s">
        <v>746</v>
      </c>
      <c r="B5" s="906" t="s">
        <v>747</v>
      </c>
      <c r="C5" s="687">
        <v>828</v>
      </c>
      <c r="D5" s="687">
        <v>3145</v>
      </c>
      <c r="E5" s="687">
        <v>5887</v>
      </c>
      <c r="F5" s="687">
        <v>32660</v>
      </c>
      <c r="G5" s="687">
        <v>255</v>
      </c>
      <c r="H5" s="687">
        <v>6507</v>
      </c>
      <c r="I5" s="687">
        <v>6970</v>
      </c>
      <c r="J5" s="687">
        <v>42312</v>
      </c>
      <c r="K5" s="236"/>
      <c r="L5" s="236"/>
    </row>
    <row r="6" spans="1:12" s="222" customFormat="1" ht="15" customHeight="1">
      <c r="A6" s="905" t="s">
        <v>748</v>
      </c>
      <c r="B6" s="906" t="s">
        <v>747</v>
      </c>
      <c r="C6" s="687">
        <v>8275</v>
      </c>
      <c r="D6" s="687">
        <v>13967</v>
      </c>
      <c r="E6" s="687">
        <v>6102</v>
      </c>
      <c r="F6" s="687">
        <v>41063</v>
      </c>
      <c r="G6" s="687">
        <v>2444</v>
      </c>
      <c r="H6" s="687">
        <v>33627</v>
      </c>
      <c r="I6" s="687">
        <v>16821</v>
      </c>
      <c r="J6" s="687">
        <v>88657</v>
      </c>
      <c r="K6" s="236"/>
      <c r="L6" s="236"/>
    </row>
    <row r="7" spans="1:12" s="222" customFormat="1" ht="15" customHeight="1">
      <c r="A7" s="905" t="s">
        <v>749</v>
      </c>
      <c r="B7" s="906" t="s">
        <v>750</v>
      </c>
      <c r="C7" s="794">
        <v>102625.18454</v>
      </c>
      <c r="D7" s="794">
        <v>2500058.7473399998</v>
      </c>
      <c r="E7" s="794">
        <v>7043819.1451199995</v>
      </c>
      <c r="F7" s="898">
        <v>16996662.146200001</v>
      </c>
      <c r="G7" s="794">
        <v>639999.46234346891</v>
      </c>
      <c r="H7" s="794">
        <v>7207797.4606403932</v>
      </c>
      <c r="I7" s="794">
        <v>7786443.7920034686</v>
      </c>
      <c r="J7" s="898">
        <v>26704518.354180396</v>
      </c>
      <c r="K7" s="236"/>
      <c r="L7" s="236"/>
    </row>
    <row r="8" spans="1:12" s="222" customFormat="1" ht="15" customHeight="1">
      <c r="A8" s="905" t="s">
        <v>751</v>
      </c>
      <c r="B8" s="906" t="s">
        <v>752</v>
      </c>
      <c r="C8" s="794">
        <v>3022325.2685887399</v>
      </c>
      <c r="D8" s="794">
        <v>1279990.9887583007</v>
      </c>
      <c r="E8" s="898">
        <v>27216783.781424906</v>
      </c>
      <c r="F8" s="794">
        <v>1583419.5383322483</v>
      </c>
      <c r="G8" s="794">
        <v>987127.02896287222</v>
      </c>
      <c r="H8" s="794">
        <v>1472607.0005512428</v>
      </c>
      <c r="I8" s="898">
        <v>31226236.078976519</v>
      </c>
      <c r="J8" s="794">
        <v>4336017.5276417919</v>
      </c>
      <c r="K8" s="236"/>
      <c r="L8" s="236"/>
    </row>
    <row r="9" spans="1:12" s="222" customFormat="1" ht="27" customHeight="1">
      <c r="A9" s="905" t="s">
        <v>753</v>
      </c>
      <c r="B9" s="906" t="s">
        <v>754</v>
      </c>
      <c r="C9" s="687">
        <v>583.93361000000004</v>
      </c>
      <c r="D9" s="687">
        <v>12428.64077</v>
      </c>
      <c r="E9" s="794">
        <v>248802.57928000001</v>
      </c>
      <c r="F9" s="907">
        <v>0</v>
      </c>
      <c r="G9" s="907">
        <v>6571.9850873800006</v>
      </c>
      <c r="H9" s="907">
        <v>146.95016000000001</v>
      </c>
      <c r="I9" s="794">
        <v>255958.49797738</v>
      </c>
      <c r="J9" s="687">
        <v>12575.59093</v>
      </c>
      <c r="K9" s="236"/>
      <c r="L9" s="236"/>
    </row>
    <row r="10" spans="1:12" s="222" customFormat="1" ht="15" customHeight="1">
      <c r="A10" s="905" t="s">
        <v>755</v>
      </c>
      <c r="B10" s="906" t="s">
        <v>756</v>
      </c>
      <c r="C10" s="687">
        <v>81197.8838942</v>
      </c>
      <c r="D10" s="687">
        <v>24435.414917900001</v>
      </c>
      <c r="E10" s="794">
        <v>687834.65388874244</v>
      </c>
      <c r="F10" s="687">
        <v>0</v>
      </c>
      <c r="G10" s="687">
        <v>8591.2859376609977</v>
      </c>
      <c r="H10" s="687">
        <v>170.12584572899999</v>
      </c>
      <c r="I10" s="794">
        <v>777623.82372060337</v>
      </c>
      <c r="J10" s="687">
        <v>24605.540763629</v>
      </c>
      <c r="K10" s="236"/>
      <c r="L10" s="236"/>
    </row>
    <row r="11" spans="1:12" s="222" customFormat="1" ht="18" customHeight="1">
      <c r="A11" s="1321" t="s">
        <v>102</v>
      </c>
      <c r="B11" s="1322"/>
      <c r="C11" s="1322"/>
      <c r="D11" s="1322"/>
      <c r="E11" s="1322"/>
      <c r="F11" s="1322"/>
      <c r="G11" s="1322"/>
      <c r="H11" s="1322"/>
      <c r="I11" s="1322"/>
      <c r="J11" s="1323"/>
    </row>
    <row r="12" spans="1:12" s="222" customFormat="1" ht="27" customHeight="1">
      <c r="A12" s="905" t="s">
        <v>757</v>
      </c>
      <c r="B12" s="906" t="s">
        <v>747</v>
      </c>
      <c r="C12" s="687">
        <v>681</v>
      </c>
      <c r="D12" s="687">
        <v>739</v>
      </c>
      <c r="E12" s="687">
        <v>6166</v>
      </c>
      <c r="F12" s="687">
        <v>13304</v>
      </c>
      <c r="G12" s="687">
        <v>2398</v>
      </c>
      <c r="H12" s="687">
        <v>1185</v>
      </c>
      <c r="I12" s="687">
        <v>9245</v>
      </c>
      <c r="J12" s="687">
        <v>15228</v>
      </c>
      <c r="K12" s="236"/>
      <c r="L12" s="236"/>
    </row>
    <row r="13" spans="1:12" s="222" customFormat="1" ht="15" customHeight="1">
      <c r="A13" s="905" t="s">
        <v>758</v>
      </c>
      <c r="B13" s="906" t="s">
        <v>747</v>
      </c>
      <c r="C13" s="687">
        <v>6934</v>
      </c>
      <c r="D13" s="687">
        <v>6800</v>
      </c>
      <c r="E13" s="687">
        <v>6341</v>
      </c>
      <c r="F13" s="687">
        <v>13763</v>
      </c>
      <c r="G13" s="687">
        <v>20768</v>
      </c>
      <c r="H13" s="687">
        <v>3972</v>
      </c>
      <c r="I13" s="687">
        <v>34043</v>
      </c>
      <c r="J13" s="687">
        <v>24535</v>
      </c>
      <c r="K13" s="236"/>
      <c r="L13" s="236"/>
    </row>
    <row r="14" spans="1:12" s="222" customFormat="1" ht="15" customHeight="1">
      <c r="A14" s="905" t="s">
        <v>749</v>
      </c>
      <c r="B14" s="906" t="s">
        <v>759</v>
      </c>
      <c r="C14" s="687">
        <v>3823.6436699999999</v>
      </c>
      <c r="D14" s="794">
        <v>186883.2623</v>
      </c>
      <c r="E14" s="794">
        <v>3221189.1280700001</v>
      </c>
      <c r="F14" s="794">
        <v>2148523.41133</v>
      </c>
      <c r="G14" s="794">
        <v>462365.19703390001</v>
      </c>
      <c r="H14" s="794">
        <v>250059.51139249999</v>
      </c>
      <c r="I14" s="794">
        <v>3687377.9687739001</v>
      </c>
      <c r="J14" s="794">
        <v>2585466.1850224999</v>
      </c>
      <c r="K14" s="236"/>
      <c r="L14" s="236"/>
    </row>
    <row r="15" spans="1:12" s="222" customFormat="1" ht="15" customHeight="1">
      <c r="A15" s="905" t="s">
        <v>751</v>
      </c>
      <c r="B15" s="906" t="s">
        <v>760</v>
      </c>
      <c r="C15" s="687">
        <v>77971.270900000003</v>
      </c>
      <c r="D15" s="687">
        <v>64158.811699999998</v>
      </c>
      <c r="E15" s="794">
        <v>4472670.0887000002</v>
      </c>
      <c r="F15" s="794">
        <v>168462.87059999999</v>
      </c>
      <c r="G15" s="794">
        <v>264097.0846</v>
      </c>
      <c r="H15" s="687">
        <v>39792.842900000003</v>
      </c>
      <c r="I15" s="794">
        <v>4814738.4441999998</v>
      </c>
      <c r="J15" s="794">
        <v>272414.52519999997</v>
      </c>
      <c r="K15" s="236"/>
      <c r="L15" s="236"/>
    </row>
    <row r="16" spans="1:12" s="222" customFormat="1" ht="27" customHeight="1">
      <c r="A16" s="905" t="s">
        <v>761</v>
      </c>
      <c r="B16" s="906" t="s">
        <v>759</v>
      </c>
      <c r="C16" s="687">
        <v>40.67559</v>
      </c>
      <c r="D16" s="687">
        <v>0</v>
      </c>
      <c r="E16" s="794">
        <v>381284.63172999991</v>
      </c>
      <c r="F16" s="687">
        <v>0</v>
      </c>
      <c r="G16" s="687">
        <v>29772.664280000005</v>
      </c>
      <c r="H16" s="687">
        <v>0</v>
      </c>
      <c r="I16" s="794">
        <v>411097.97159999987</v>
      </c>
      <c r="J16" s="687">
        <v>0</v>
      </c>
      <c r="K16" s="236"/>
      <c r="L16" s="236"/>
    </row>
    <row r="17" spans="1:12" s="222" customFormat="1" ht="15" customHeight="1">
      <c r="A17" s="905" t="s">
        <v>755</v>
      </c>
      <c r="B17" s="906" t="s">
        <v>760</v>
      </c>
      <c r="C17" s="687">
        <v>373.92883560000001</v>
      </c>
      <c r="D17" s="687">
        <v>0</v>
      </c>
      <c r="E17" s="794">
        <v>325657.54099240003</v>
      </c>
      <c r="F17" s="687">
        <v>0</v>
      </c>
      <c r="G17" s="687">
        <v>21825.434167500003</v>
      </c>
      <c r="H17" s="687">
        <v>0</v>
      </c>
      <c r="I17" s="794">
        <v>347856.9039955</v>
      </c>
      <c r="J17" s="687">
        <v>0</v>
      </c>
      <c r="K17" s="236"/>
      <c r="L17" s="236"/>
    </row>
    <row r="18" spans="1:12" s="222" customFormat="1">
      <c r="A18" s="386"/>
      <c r="B18" s="387"/>
      <c r="C18" s="308"/>
      <c r="D18" s="308"/>
      <c r="E18" s="309"/>
      <c r="F18" s="308"/>
      <c r="G18" s="308"/>
      <c r="H18" s="308"/>
      <c r="I18" s="309"/>
      <c r="J18" s="308"/>
      <c r="K18" s="236"/>
      <c r="L18" s="236"/>
    </row>
    <row r="19" spans="1:12" s="222" customFormat="1" ht="33" customHeight="1">
      <c r="A19" s="1346" t="s">
        <v>762</v>
      </c>
      <c r="B19" s="1346"/>
      <c r="C19" s="1346"/>
      <c r="D19" s="1346"/>
      <c r="E19" s="1346"/>
      <c r="F19" s="1346"/>
      <c r="G19" s="1346"/>
      <c r="H19" s="1346"/>
      <c r="I19" s="1346"/>
      <c r="J19" s="1346"/>
    </row>
    <row r="20" spans="1:12" s="222" customFormat="1" ht="13.5" customHeight="1">
      <c r="A20" s="1308" t="s">
        <v>735</v>
      </c>
      <c r="B20" s="1308"/>
      <c r="C20" s="1308"/>
      <c r="D20" s="1308"/>
      <c r="E20" s="1308"/>
      <c r="F20" s="1308"/>
      <c r="G20" s="1308"/>
      <c r="H20" s="1308"/>
      <c r="I20" s="1308"/>
      <c r="J20" s="1308"/>
    </row>
    <row r="21" spans="1:12" s="222" customFormat="1"/>
  </sheetData>
  <mergeCells count="10">
    <mergeCell ref="A4:J4"/>
    <mergeCell ref="A11:J11"/>
    <mergeCell ref="A19:J19"/>
    <mergeCell ref="A20:J20"/>
    <mergeCell ref="A2:A3"/>
    <mergeCell ref="B2:B3"/>
    <mergeCell ref="C2:D2"/>
    <mergeCell ref="E2:F2"/>
    <mergeCell ref="G2:H2"/>
    <mergeCell ref="I2:J2"/>
  </mergeCells>
  <printOptions horizontalCentered="1"/>
  <pageMargins left="0.78431372549019618" right="0.78431372549019618" top="0.98039215686274517" bottom="0.98039215686274517" header="0.50980392156862753" footer="0.50980392156862753"/>
  <pageSetup paperSize="9" scale="24" orientation="landscape" useFirstPageNumber="1" r:id="rId1"/>
  <headerFooter alignWithMargins="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2"/>
  <sheetViews>
    <sheetView workbookViewId="0">
      <selection sqref="A1:L1"/>
    </sheetView>
  </sheetViews>
  <sheetFormatPr defaultColWidth="9.140625" defaultRowHeight="12.75"/>
  <cols>
    <col min="1" max="1" width="11" style="389" customWidth="1"/>
    <col min="2" max="2" width="18.42578125" style="389" customWidth="1"/>
    <col min="3" max="12" width="7.28515625" style="389" customWidth="1"/>
    <col min="13" max="16384" width="9.140625" style="389"/>
  </cols>
  <sheetData>
    <row r="1" spans="1:13" ht="15">
      <c r="A1" s="1476" t="s">
        <v>763</v>
      </c>
      <c r="B1" s="1476"/>
      <c r="C1" s="1476"/>
      <c r="D1" s="1476"/>
      <c r="E1" s="1476"/>
      <c r="F1" s="1476"/>
      <c r="G1" s="1476"/>
      <c r="H1" s="1476"/>
      <c r="I1" s="1476"/>
      <c r="J1" s="1476"/>
      <c r="K1" s="1476"/>
      <c r="L1" s="1476"/>
      <c r="M1" s="388"/>
    </row>
    <row r="2" spans="1:13" ht="15">
      <c r="A2" s="1477" t="s">
        <v>764</v>
      </c>
      <c r="B2" s="1477" t="s">
        <v>765</v>
      </c>
      <c r="C2" s="1479" t="s">
        <v>766</v>
      </c>
      <c r="D2" s="1479"/>
      <c r="E2" s="1479"/>
      <c r="F2" s="1479"/>
      <c r="G2" s="1479"/>
      <c r="H2" s="1479"/>
      <c r="I2" s="1479" t="s">
        <v>767</v>
      </c>
      <c r="J2" s="1479"/>
      <c r="K2" s="1479"/>
      <c r="L2" s="1479"/>
    </row>
    <row r="3" spans="1:13" ht="63.75">
      <c r="A3" s="1478"/>
      <c r="B3" s="1478"/>
      <c r="C3" s="390" t="s">
        <v>768</v>
      </c>
      <c r="D3" s="390" t="s">
        <v>769</v>
      </c>
      <c r="E3" s="390" t="s">
        <v>770</v>
      </c>
      <c r="F3" s="390" t="s">
        <v>771</v>
      </c>
      <c r="G3" s="390" t="s">
        <v>772</v>
      </c>
      <c r="H3" s="390" t="s">
        <v>773</v>
      </c>
      <c r="I3" s="390" t="s">
        <v>768</v>
      </c>
      <c r="J3" s="390" t="s">
        <v>769</v>
      </c>
      <c r="K3" s="390" t="s">
        <v>770</v>
      </c>
      <c r="L3" s="390" t="s">
        <v>771</v>
      </c>
    </row>
    <row r="4" spans="1:13" ht="25.5">
      <c r="A4" s="1480" t="s">
        <v>774</v>
      </c>
      <c r="B4" s="391" t="s">
        <v>775</v>
      </c>
      <c r="C4" s="531">
        <v>19</v>
      </c>
      <c r="D4" s="531">
        <v>1</v>
      </c>
      <c r="E4" s="531">
        <v>0</v>
      </c>
      <c r="F4" s="531">
        <v>0</v>
      </c>
      <c r="G4" s="531">
        <v>0</v>
      </c>
      <c r="H4" s="531" t="s">
        <v>315</v>
      </c>
      <c r="I4" s="531">
        <v>6</v>
      </c>
      <c r="J4" s="531">
        <v>0</v>
      </c>
      <c r="K4" s="531">
        <v>0</v>
      </c>
      <c r="L4" s="532">
        <v>0</v>
      </c>
      <c r="M4" s="392"/>
    </row>
    <row r="5" spans="1:13" ht="25.5">
      <c r="A5" s="1480"/>
      <c r="B5" s="391" t="s">
        <v>776</v>
      </c>
      <c r="C5" s="531">
        <v>19</v>
      </c>
      <c r="D5" s="531">
        <v>1</v>
      </c>
      <c r="E5" s="531">
        <v>0</v>
      </c>
      <c r="F5" s="531">
        <v>0</v>
      </c>
      <c r="G5" s="531">
        <v>0</v>
      </c>
      <c r="H5" s="531" t="s">
        <v>315</v>
      </c>
      <c r="I5" s="531">
        <v>6</v>
      </c>
      <c r="J5" s="531">
        <v>0</v>
      </c>
      <c r="K5" s="531">
        <v>0</v>
      </c>
      <c r="L5" s="532">
        <v>0</v>
      </c>
      <c r="M5" s="392"/>
    </row>
    <row r="6" spans="1:13" ht="25.5">
      <c r="A6" s="1480"/>
      <c r="B6" s="391" t="s">
        <v>777</v>
      </c>
      <c r="C6" s="531">
        <v>12</v>
      </c>
      <c r="D6" s="531">
        <v>1</v>
      </c>
      <c r="E6" s="531">
        <v>0</v>
      </c>
      <c r="F6" s="531">
        <v>0</v>
      </c>
      <c r="G6" s="531">
        <v>0</v>
      </c>
      <c r="H6" s="533" t="s">
        <v>315</v>
      </c>
      <c r="I6" s="531">
        <v>1</v>
      </c>
      <c r="J6" s="531">
        <v>0</v>
      </c>
      <c r="K6" s="531">
        <v>0</v>
      </c>
      <c r="L6" s="532">
        <v>0</v>
      </c>
      <c r="M6" s="392"/>
    </row>
    <row r="7" spans="1:13" ht="25.5">
      <c r="A7" s="1480" t="s">
        <v>778</v>
      </c>
      <c r="B7" s="391" t="s">
        <v>775</v>
      </c>
      <c r="C7" s="533">
        <v>3</v>
      </c>
      <c r="D7" s="533">
        <v>6</v>
      </c>
      <c r="E7" s="533">
        <v>2</v>
      </c>
      <c r="F7" s="533">
        <v>2</v>
      </c>
      <c r="G7" s="533">
        <v>0</v>
      </c>
      <c r="H7" s="533">
        <v>3</v>
      </c>
      <c r="I7" s="533">
        <v>0</v>
      </c>
      <c r="J7" s="533">
        <v>3</v>
      </c>
      <c r="K7" s="533">
        <v>2</v>
      </c>
      <c r="L7" s="533">
        <v>2</v>
      </c>
    </row>
    <row r="8" spans="1:13" ht="25.5">
      <c r="A8" s="1480"/>
      <c r="B8" s="391" t="s">
        <v>776</v>
      </c>
      <c r="C8" s="533">
        <v>3</v>
      </c>
      <c r="D8" s="533">
        <v>5</v>
      </c>
      <c r="E8" s="533">
        <v>2</v>
      </c>
      <c r="F8" s="533">
        <v>2</v>
      </c>
      <c r="G8" s="533">
        <v>0</v>
      </c>
      <c r="H8" s="533">
        <v>3</v>
      </c>
      <c r="I8" s="533">
        <v>0</v>
      </c>
      <c r="J8" s="533">
        <v>2</v>
      </c>
      <c r="K8" s="533">
        <v>2</v>
      </c>
      <c r="L8" s="533">
        <v>2</v>
      </c>
    </row>
    <row r="9" spans="1:13" ht="25.5">
      <c r="A9" s="1480"/>
      <c r="B9" s="391" t="s">
        <v>777</v>
      </c>
      <c r="C9" s="533">
        <v>2</v>
      </c>
      <c r="D9" s="533">
        <v>4</v>
      </c>
      <c r="E9" s="533">
        <v>2</v>
      </c>
      <c r="F9" s="533">
        <v>2</v>
      </c>
      <c r="G9" s="533">
        <v>0</v>
      </c>
      <c r="H9" s="533">
        <v>1</v>
      </c>
      <c r="I9" s="533">
        <v>0</v>
      </c>
      <c r="J9" s="533">
        <v>2</v>
      </c>
      <c r="K9" s="533">
        <v>2</v>
      </c>
      <c r="L9" s="533">
        <v>2</v>
      </c>
    </row>
    <row r="10" spans="1:13" ht="25.5">
      <c r="A10" s="1480" t="s">
        <v>779</v>
      </c>
      <c r="B10" s="391" t="s">
        <v>775</v>
      </c>
      <c r="C10" s="533">
        <v>2</v>
      </c>
      <c r="D10" s="533">
        <v>1</v>
      </c>
      <c r="E10" s="533">
        <v>2</v>
      </c>
      <c r="F10" s="533">
        <v>2</v>
      </c>
      <c r="G10" s="533" t="s">
        <v>328</v>
      </c>
      <c r="H10" s="533" t="s">
        <v>315</v>
      </c>
      <c r="I10" s="533" t="s">
        <v>328</v>
      </c>
      <c r="J10" s="533" t="s">
        <v>328</v>
      </c>
      <c r="K10" s="533">
        <v>2</v>
      </c>
      <c r="L10" s="533">
        <v>0</v>
      </c>
    </row>
    <row r="11" spans="1:13" ht="25.5">
      <c r="A11" s="1480"/>
      <c r="B11" s="391" t="s">
        <v>776</v>
      </c>
      <c r="C11" s="533">
        <v>2</v>
      </c>
      <c r="D11" s="533">
        <v>1</v>
      </c>
      <c r="E11" s="533">
        <v>2</v>
      </c>
      <c r="F11" s="533">
        <v>2</v>
      </c>
      <c r="G11" s="533" t="s">
        <v>328</v>
      </c>
      <c r="H11" s="533" t="s">
        <v>315</v>
      </c>
      <c r="I11" s="533">
        <v>0</v>
      </c>
      <c r="J11" s="533">
        <v>0</v>
      </c>
      <c r="K11" s="533">
        <v>2</v>
      </c>
      <c r="L11" s="533">
        <v>0</v>
      </c>
    </row>
    <row r="12" spans="1:13" ht="25.5">
      <c r="A12" s="1480"/>
      <c r="B12" s="391" t="s">
        <v>777</v>
      </c>
      <c r="C12" s="533">
        <v>0</v>
      </c>
      <c r="D12" s="533">
        <v>0</v>
      </c>
      <c r="E12" s="533">
        <v>0</v>
      </c>
      <c r="F12" s="533">
        <v>0</v>
      </c>
      <c r="G12" s="533" t="s">
        <v>328</v>
      </c>
      <c r="H12" s="533" t="s">
        <v>315</v>
      </c>
      <c r="I12" s="533">
        <v>0</v>
      </c>
      <c r="J12" s="533">
        <v>0</v>
      </c>
      <c r="K12" s="533">
        <v>0</v>
      </c>
      <c r="L12" s="533">
        <v>0</v>
      </c>
    </row>
    <row r="13" spans="1:13" ht="25.5">
      <c r="A13" s="1480" t="s">
        <v>780</v>
      </c>
      <c r="B13" s="391" t="s">
        <v>775</v>
      </c>
      <c r="C13" s="533">
        <v>0</v>
      </c>
      <c r="D13" s="533">
        <v>1</v>
      </c>
      <c r="E13" s="533">
        <v>2</v>
      </c>
      <c r="F13" s="533">
        <v>3</v>
      </c>
      <c r="G13" s="533">
        <v>0</v>
      </c>
      <c r="H13" s="533" t="s">
        <v>315</v>
      </c>
      <c r="I13" s="533">
        <v>0</v>
      </c>
      <c r="J13" s="533">
        <v>1</v>
      </c>
      <c r="K13" s="533">
        <v>2</v>
      </c>
      <c r="L13" s="533">
        <v>2</v>
      </c>
    </row>
    <row r="14" spans="1:13" ht="25.5">
      <c r="A14" s="1480"/>
      <c r="B14" s="391" t="s">
        <v>776</v>
      </c>
      <c r="C14" s="533">
        <v>0</v>
      </c>
      <c r="D14" s="533">
        <v>1</v>
      </c>
      <c r="E14" s="533">
        <v>2</v>
      </c>
      <c r="F14" s="533">
        <v>3</v>
      </c>
      <c r="G14" s="533">
        <v>0</v>
      </c>
      <c r="H14" s="533" t="s">
        <v>315</v>
      </c>
      <c r="I14" s="533">
        <v>0</v>
      </c>
      <c r="J14" s="533">
        <v>1</v>
      </c>
      <c r="K14" s="533">
        <v>2</v>
      </c>
      <c r="L14" s="533">
        <v>0</v>
      </c>
    </row>
    <row r="15" spans="1:13" ht="25.5">
      <c r="A15" s="1480"/>
      <c r="B15" s="391" t="s">
        <v>777</v>
      </c>
      <c r="C15" s="533">
        <v>0</v>
      </c>
      <c r="D15" s="533">
        <v>0</v>
      </c>
      <c r="E15" s="533">
        <v>0</v>
      </c>
      <c r="F15" s="533">
        <v>2</v>
      </c>
      <c r="G15" s="533">
        <v>0</v>
      </c>
      <c r="H15" s="533" t="s">
        <v>315</v>
      </c>
      <c r="I15" s="533">
        <v>0</v>
      </c>
      <c r="J15" s="533">
        <v>0</v>
      </c>
      <c r="K15" s="533">
        <v>0</v>
      </c>
      <c r="L15" s="533">
        <v>0</v>
      </c>
    </row>
    <row r="16" spans="1:13">
      <c r="A16" s="1481" t="s">
        <v>781</v>
      </c>
      <c r="B16" s="1481"/>
      <c r="C16" s="1481"/>
      <c r="D16" s="1481"/>
      <c r="E16" s="1481"/>
      <c r="F16" s="1481"/>
      <c r="G16" s="393"/>
      <c r="H16" s="393"/>
      <c r="I16" s="393"/>
      <c r="J16" s="393"/>
      <c r="K16" s="393"/>
      <c r="L16" s="393"/>
    </row>
    <row r="17" spans="1:23" s="395" customFormat="1">
      <c r="A17" s="1482" t="s">
        <v>782</v>
      </c>
      <c r="B17" s="1482"/>
      <c r="C17" s="1482"/>
      <c r="D17" s="1482"/>
      <c r="E17" s="1482"/>
      <c r="F17" s="394"/>
      <c r="G17" s="394"/>
      <c r="H17" s="394"/>
      <c r="I17" s="394"/>
      <c r="J17" s="394"/>
      <c r="K17" s="394"/>
      <c r="L17" s="394"/>
    </row>
    <row r="18" spans="1:23" s="395" customFormat="1">
      <c r="A18" s="1474" t="s">
        <v>783</v>
      </c>
      <c r="B18" s="1475"/>
      <c r="C18" s="1475"/>
      <c r="D18" s="1475"/>
      <c r="E18" s="396"/>
      <c r="F18" s="396"/>
      <c r="G18" s="396"/>
      <c r="H18" s="393"/>
      <c r="I18" s="393"/>
      <c r="J18" s="393"/>
      <c r="K18" s="393"/>
      <c r="L18" s="393"/>
    </row>
    <row r="19" spans="1:23" ht="15" customHeight="1">
      <c r="B19" s="397"/>
      <c r="C19" s="397"/>
      <c r="D19" s="397"/>
      <c r="E19" s="397"/>
      <c r="F19" s="397"/>
      <c r="G19" s="397"/>
      <c r="H19" s="397"/>
      <c r="I19" s="397"/>
      <c r="J19" s="397"/>
      <c r="K19" s="397"/>
      <c r="N19" s="392"/>
      <c r="O19" s="392"/>
      <c r="P19" s="392"/>
      <c r="Q19" s="392"/>
      <c r="R19" s="392"/>
      <c r="S19" s="392"/>
      <c r="T19" s="392"/>
      <c r="U19" s="392"/>
      <c r="V19" s="392"/>
      <c r="W19" s="392"/>
    </row>
    <row r="20" spans="1:23">
      <c r="N20" s="392"/>
      <c r="O20" s="392"/>
      <c r="P20" s="392"/>
      <c r="Q20" s="392"/>
      <c r="R20" s="392"/>
      <c r="S20" s="392"/>
      <c r="T20" s="392"/>
      <c r="U20" s="392"/>
      <c r="V20" s="392"/>
      <c r="W20" s="392"/>
    </row>
    <row r="21" spans="1:23">
      <c r="N21" s="392"/>
      <c r="O21" s="392"/>
      <c r="P21" s="392"/>
      <c r="Q21" s="392"/>
      <c r="R21" s="392"/>
      <c r="S21" s="392"/>
      <c r="T21" s="392"/>
      <c r="U21" s="392"/>
      <c r="V21" s="392"/>
      <c r="W21" s="392"/>
    </row>
    <row r="22" spans="1:23">
      <c r="N22" s="392"/>
      <c r="O22" s="392"/>
      <c r="P22" s="392"/>
      <c r="Q22" s="392"/>
      <c r="R22" s="392"/>
      <c r="S22" s="392"/>
      <c r="T22" s="392"/>
      <c r="U22" s="392"/>
      <c r="V22" s="392"/>
      <c r="W22" s="392"/>
    </row>
    <row r="23" spans="1:23">
      <c r="N23" s="392"/>
      <c r="O23" s="392"/>
      <c r="P23" s="392"/>
      <c r="Q23" s="392"/>
      <c r="R23" s="392"/>
      <c r="S23" s="392"/>
      <c r="T23" s="392"/>
      <c r="U23" s="392"/>
      <c r="V23" s="392"/>
      <c r="W23" s="392"/>
    </row>
    <row r="24" spans="1:23">
      <c r="N24" s="392"/>
      <c r="O24" s="392"/>
      <c r="P24" s="392"/>
      <c r="Q24" s="392"/>
      <c r="R24" s="392"/>
      <c r="S24" s="392"/>
      <c r="T24" s="392"/>
      <c r="U24" s="392"/>
      <c r="V24" s="392"/>
      <c r="W24" s="392"/>
    </row>
    <row r="25" spans="1:23">
      <c r="N25" s="392"/>
      <c r="O25" s="392"/>
      <c r="P25" s="392"/>
      <c r="Q25" s="392"/>
      <c r="R25" s="392"/>
      <c r="S25" s="392"/>
      <c r="T25" s="392"/>
      <c r="U25" s="392"/>
      <c r="V25" s="392"/>
      <c r="W25" s="392"/>
    </row>
    <row r="26" spans="1:23">
      <c r="E26" s="389" t="s">
        <v>784</v>
      </c>
      <c r="N26" s="392"/>
      <c r="O26" s="392"/>
      <c r="P26" s="392"/>
      <c r="Q26" s="392"/>
      <c r="R26" s="392"/>
      <c r="S26" s="392"/>
      <c r="T26" s="392"/>
      <c r="U26" s="392"/>
      <c r="V26" s="392"/>
      <c r="W26" s="392"/>
    </row>
    <row r="27" spans="1:23">
      <c r="N27" s="392"/>
      <c r="O27" s="392"/>
      <c r="P27" s="392"/>
      <c r="Q27" s="392"/>
      <c r="R27" s="392"/>
      <c r="S27" s="392"/>
      <c r="T27" s="392"/>
      <c r="U27" s="392"/>
      <c r="V27" s="392"/>
      <c r="W27" s="392"/>
    </row>
    <row r="28" spans="1:23">
      <c r="N28" s="392"/>
      <c r="O28" s="392"/>
      <c r="P28" s="392"/>
      <c r="Q28" s="392"/>
      <c r="R28" s="392"/>
      <c r="S28" s="392"/>
      <c r="T28" s="392"/>
      <c r="U28" s="392"/>
      <c r="V28" s="392"/>
      <c r="W28" s="392"/>
    </row>
    <row r="29" spans="1:23">
      <c r="N29" s="392"/>
      <c r="O29" s="392"/>
      <c r="P29" s="392"/>
      <c r="Q29" s="392"/>
      <c r="R29" s="392"/>
      <c r="S29" s="392"/>
      <c r="T29" s="392"/>
      <c r="U29" s="392"/>
      <c r="V29" s="392"/>
      <c r="W29" s="392"/>
    </row>
    <row r="30" spans="1:23">
      <c r="N30" s="392"/>
      <c r="O30" s="392"/>
      <c r="P30" s="392"/>
      <c r="Q30" s="392"/>
      <c r="R30" s="392"/>
      <c r="S30" s="392"/>
      <c r="T30" s="392"/>
      <c r="U30" s="392"/>
      <c r="V30" s="392"/>
      <c r="W30" s="392"/>
    </row>
    <row r="31" spans="1:23">
      <c r="N31" s="392"/>
      <c r="O31" s="392"/>
      <c r="P31" s="392"/>
      <c r="Q31" s="392"/>
      <c r="R31" s="392"/>
      <c r="S31" s="392"/>
      <c r="T31" s="392"/>
      <c r="U31" s="392"/>
      <c r="V31" s="392"/>
      <c r="W31" s="392"/>
    </row>
    <row r="32" spans="1:23">
      <c r="N32" s="392"/>
      <c r="O32" s="392"/>
      <c r="P32" s="392"/>
      <c r="Q32" s="392"/>
      <c r="R32" s="392"/>
      <c r="S32" s="392"/>
      <c r="T32" s="392"/>
      <c r="U32" s="392"/>
      <c r="V32" s="392"/>
      <c r="W32" s="392"/>
    </row>
  </sheetData>
  <mergeCells count="12">
    <mergeCell ref="A18:D18"/>
    <mergeCell ref="A1:L1"/>
    <mergeCell ref="A2:A3"/>
    <mergeCell ref="B2:B3"/>
    <mergeCell ref="C2:H2"/>
    <mergeCell ref="I2:L2"/>
    <mergeCell ref="A4:A6"/>
    <mergeCell ref="A7:A9"/>
    <mergeCell ref="A10:A12"/>
    <mergeCell ref="A13:A15"/>
    <mergeCell ref="A16:F16"/>
    <mergeCell ref="A17:E17"/>
  </mergeCells>
  <printOptions horizontalCentered="1"/>
  <pageMargins left="0.7" right="0.7" top="0.75" bottom="0.75" header="0.3" footer="0.3"/>
  <pageSetup scale="14"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5"/>
  <sheetViews>
    <sheetView workbookViewId="0">
      <selection activeCell="E6" sqref="E6"/>
    </sheetView>
  </sheetViews>
  <sheetFormatPr defaultColWidth="9.140625" defaultRowHeight="12.75"/>
  <cols>
    <col min="1" max="1" width="15.7109375" style="399" customWidth="1"/>
    <col min="2" max="2" width="9" style="399" customWidth="1"/>
    <col min="3" max="4" width="10" style="399" customWidth="1"/>
    <col min="5" max="5" width="10.7109375" style="399" customWidth="1"/>
    <col min="6" max="6" width="12.28515625" style="399" customWidth="1"/>
    <col min="7" max="16384" width="9.140625" style="399"/>
  </cols>
  <sheetData>
    <row r="1" spans="1:6" s="398" customFormat="1" ht="15">
      <c r="A1" s="1483" t="s">
        <v>785</v>
      </c>
      <c r="B1" s="1483"/>
      <c r="C1" s="1483"/>
      <c r="D1" s="1483"/>
      <c r="E1" s="1483"/>
      <c r="F1" s="1483"/>
    </row>
    <row r="2" spans="1:6" ht="16.5" customHeight="1">
      <c r="A2" s="1484" t="s">
        <v>786</v>
      </c>
      <c r="B2" s="1486" t="s">
        <v>787</v>
      </c>
      <c r="C2" s="1487"/>
      <c r="D2" s="1487"/>
      <c r="E2" s="1487"/>
      <c r="F2" s="1488"/>
    </row>
    <row r="3" spans="1:6" ht="38.25">
      <c r="A3" s="1485"/>
      <c r="B3" s="400" t="s">
        <v>788</v>
      </c>
      <c r="C3" s="401" t="s">
        <v>789</v>
      </c>
      <c r="D3" s="401" t="s">
        <v>790</v>
      </c>
      <c r="E3" s="401" t="s">
        <v>791</v>
      </c>
      <c r="F3" s="401" t="s">
        <v>792</v>
      </c>
    </row>
    <row r="4" spans="1:6" s="403" customFormat="1" ht="14.25" customHeight="1">
      <c r="A4" s="402" t="s">
        <v>78</v>
      </c>
      <c r="B4" s="534">
        <v>14466.89</v>
      </c>
      <c r="C4" s="534">
        <v>15426.8</v>
      </c>
      <c r="D4" s="534">
        <v>12252.38</v>
      </c>
      <c r="E4" s="534">
        <v>13285.43</v>
      </c>
      <c r="F4" s="534">
        <v>13489.60031007752</v>
      </c>
    </row>
    <row r="5" spans="1:6" s="404" customFormat="1" ht="14.25" customHeight="1">
      <c r="A5" s="402" t="s">
        <v>79</v>
      </c>
      <c r="B5" s="534">
        <f>B6</f>
        <v>13292.54</v>
      </c>
      <c r="C5" s="534">
        <f>MAX(C6:C11)</f>
        <v>13741.67</v>
      </c>
      <c r="D5" s="534">
        <f>MIN(D6:D11)</f>
        <v>12310.21</v>
      </c>
      <c r="E5" s="534">
        <f>E11</f>
        <v>13008.83</v>
      </c>
      <c r="F5" s="534">
        <v>12938.936728971999</v>
      </c>
    </row>
    <row r="6" spans="1:6" s="404" customFormat="1" ht="14.25" customHeight="1">
      <c r="A6" s="405">
        <v>45044</v>
      </c>
      <c r="B6" s="535">
        <v>13292.54</v>
      </c>
      <c r="C6" s="535">
        <v>13741.67</v>
      </c>
      <c r="D6" s="535">
        <v>13010.31</v>
      </c>
      <c r="E6" s="535">
        <v>13205.56</v>
      </c>
      <c r="F6" s="535">
        <v>13438.168947368422</v>
      </c>
    </row>
    <row r="7" spans="1:6" s="404" customFormat="1" ht="14.25" customHeight="1">
      <c r="A7" s="405">
        <v>45077</v>
      </c>
      <c r="B7" s="535">
        <v>13218.07</v>
      </c>
      <c r="C7" s="535">
        <v>13323.61</v>
      </c>
      <c r="D7" s="535">
        <v>12564.49</v>
      </c>
      <c r="E7" s="535">
        <v>12653.96</v>
      </c>
      <c r="F7" s="535">
        <v>12960.944782608694</v>
      </c>
    </row>
    <row r="8" spans="1:6" s="404" customFormat="1" ht="14.25" customHeight="1">
      <c r="A8" s="405">
        <v>45107</v>
      </c>
      <c r="B8" s="535">
        <v>12651.41</v>
      </c>
      <c r="C8" s="535">
        <v>12847.57</v>
      </c>
      <c r="D8" s="535">
        <v>12310.21</v>
      </c>
      <c r="E8" s="535">
        <v>12471.02</v>
      </c>
      <c r="F8" s="535">
        <v>12632.864545454546</v>
      </c>
    </row>
    <row r="9" spans="1:6" s="406" customFormat="1">
      <c r="A9" s="405">
        <v>45138</v>
      </c>
      <c r="B9" s="535">
        <v>12464.34</v>
      </c>
      <c r="C9" s="535">
        <v>13192.52</v>
      </c>
      <c r="D9" s="535">
        <v>12426</v>
      </c>
      <c r="E9" s="535">
        <v>13185.64</v>
      </c>
      <c r="F9" s="535">
        <v>12811.00476190476</v>
      </c>
    </row>
    <row r="10" spans="1:6" s="406" customFormat="1">
      <c r="A10" s="536">
        <v>45169</v>
      </c>
      <c r="B10" s="535">
        <v>13183.09</v>
      </c>
      <c r="C10" s="535">
        <v>13185.83</v>
      </c>
      <c r="D10" s="535">
        <v>12664.8</v>
      </c>
      <c r="E10" s="535">
        <v>13068.44</v>
      </c>
      <c r="F10" s="535">
        <v>12912.962272727273</v>
      </c>
    </row>
    <row r="11" spans="1:6" s="407" customFormat="1">
      <c r="A11" s="536">
        <v>45199</v>
      </c>
      <c r="B11" s="962">
        <v>13064.62</v>
      </c>
      <c r="C11" s="962">
        <v>13302.18</v>
      </c>
      <c r="D11" s="962">
        <v>12979.83</v>
      </c>
      <c r="E11" s="962">
        <v>13008.83</v>
      </c>
      <c r="F11" s="962">
        <v>13108.097142857141</v>
      </c>
    </row>
    <row r="12" spans="1:6" s="403" customFormat="1" ht="14.25" customHeight="1">
      <c r="A12" s="537" t="s">
        <v>1367</v>
      </c>
      <c r="D12" s="408"/>
      <c r="E12" s="409"/>
      <c r="F12" s="409"/>
    </row>
    <row r="13" spans="1:6" s="403" customFormat="1" ht="14.25" customHeight="1">
      <c r="A13" s="399" t="s">
        <v>793</v>
      </c>
      <c r="D13" s="408"/>
      <c r="E13" s="409"/>
      <c r="F13" s="409"/>
    </row>
    <row r="14" spans="1:6" s="403" customFormat="1">
      <c r="A14" s="410" t="s">
        <v>794</v>
      </c>
      <c r="B14" s="411"/>
      <c r="C14" s="411"/>
      <c r="D14" s="412"/>
      <c r="E14" s="412"/>
      <c r="F14" s="412"/>
    </row>
    <row r="15" spans="1:6">
      <c r="A15" s="412"/>
      <c r="B15" s="413"/>
      <c r="C15" s="412"/>
      <c r="D15" s="412"/>
      <c r="E15" s="412"/>
      <c r="F15" s="412"/>
    </row>
  </sheetData>
  <mergeCells count="3">
    <mergeCell ref="A1:F1"/>
    <mergeCell ref="A2:A3"/>
    <mergeCell ref="B2:F2"/>
  </mergeCells>
  <printOptions horizontalCentered="1"/>
  <pageMargins left="0.7" right="0.7" top="0.75" bottom="0.75" header="0.3" footer="0.3"/>
  <pageSetup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30"/>
  <sheetViews>
    <sheetView workbookViewId="0">
      <selection sqref="A1:T1"/>
    </sheetView>
  </sheetViews>
  <sheetFormatPr defaultColWidth="9.140625" defaultRowHeight="12.75"/>
  <cols>
    <col min="1" max="1" width="12.85546875" style="419" customWidth="1"/>
    <col min="2" max="2" width="7.140625" style="419" customWidth="1"/>
    <col min="3" max="4" width="10" style="419" customWidth="1"/>
    <col min="5" max="5" width="11.140625" style="419" customWidth="1"/>
    <col min="6" max="6" width="10.7109375" style="419" customWidth="1"/>
    <col min="7" max="7" width="12.42578125" style="419" customWidth="1"/>
    <col min="8" max="8" width="8.85546875" style="419" customWidth="1"/>
    <col min="9" max="9" width="11.42578125" style="419" customWidth="1"/>
    <col min="10" max="10" width="10.42578125" style="419" customWidth="1"/>
    <col min="11" max="11" width="12.42578125" style="419" bestFit="1" customWidth="1"/>
    <col min="12" max="12" width="8.42578125" style="419" customWidth="1"/>
    <col min="13" max="13" width="10.28515625" style="419" customWidth="1"/>
    <col min="14" max="14" width="8.42578125" style="419" customWidth="1"/>
    <col min="15" max="15" width="9.7109375" style="419" customWidth="1"/>
    <col min="16" max="16" width="9.140625" style="419"/>
    <col min="17" max="17" width="10.7109375" style="419" customWidth="1"/>
    <col min="18" max="16384" width="9.140625" style="419"/>
  </cols>
  <sheetData>
    <row r="1" spans="1:39" s="414" customFormat="1" ht="15" customHeight="1">
      <c r="A1" s="1502" t="s">
        <v>795</v>
      </c>
      <c r="B1" s="1502"/>
      <c r="C1" s="1502"/>
      <c r="D1" s="1502"/>
      <c r="E1" s="1502"/>
      <c r="F1" s="1502"/>
      <c r="G1" s="1502"/>
      <c r="H1" s="1502"/>
      <c r="I1" s="1502"/>
      <c r="J1" s="1502"/>
      <c r="K1" s="1502"/>
      <c r="L1" s="1502"/>
      <c r="M1" s="1502"/>
      <c r="N1" s="1502"/>
      <c r="O1" s="1502"/>
      <c r="P1" s="1502"/>
      <c r="Q1" s="1502"/>
      <c r="R1" s="1502"/>
      <c r="S1" s="1502"/>
      <c r="T1" s="1502"/>
      <c r="V1" s="1503" t="s">
        <v>796</v>
      </c>
      <c r="W1" s="1504"/>
      <c r="X1" s="1504"/>
      <c r="Y1" s="1504"/>
      <c r="Z1" s="1504"/>
      <c r="AA1" s="1504"/>
      <c r="AB1" s="1504"/>
      <c r="AC1" s="1504"/>
      <c r="AD1" s="1504"/>
      <c r="AE1" s="1504"/>
      <c r="AF1" s="1504"/>
      <c r="AG1" s="1504"/>
      <c r="AH1" s="1504"/>
      <c r="AI1" s="1504"/>
      <c r="AJ1" s="1504"/>
      <c r="AK1" s="1504"/>
      <c r="AL1" s="1504"/>
      <c r="AM1" s="1505"/>
    </row>
    <row r="2" spans="1:39" s="414" customFormat="1" ht="15.75">
      <c r="A2" s="1506" t="s">
        <v>766</v>
      </c>
      <c r="B2" s="1506"/>
      <c r="C2" s="1506"/>
      <c r="D2" s="1506"/>
      <c r="E2" s="1506"/>
      <c r="F2" s="1506"/>
      <c r="G2" s="1506"/>
      <c r="H2" s="1506"/>
      <c r="I2" s="1506"/>
      <c r="J2" s="1506"/>
      <c r="K2" s="1506"/>
      <c r="L2" s="1506"/>
      <c r="M2" s="1506"/>
      <c r="N2" s="1506"/>
      <c r="O2" s="1506"/>
      <c r="P2" s="1506"/>
      <c r="Q2" s="1506"/>
      <c r="R2" s="1506"/>
      <c r="S2" s="1506"/>
      <c r="T2" s="1506"/>
    </row>
    <row r="3" spans="1:39" s="415" customFormat="1" ht="50.25" customHeight="1">
      <c r="A3" s="1507" t="s">
        <v>786</v>
      </c>
      <c r="B3" s="1508" t="s">
        <v>797</v>
      </c>
      <c r="C3" s="1509" t="s">
        <v>768</v>
      </c>
      <c r="D3" s="1510"/>
      <c r="E3" s="1509" t="s">
        <v>798</v>
      </c>
      <c r="F3" s="1510"/>
      <c r="G3" s="1509" t="s">
        <v>799</v>
      </c>
      <c r="H3" s="1510"/>
      <c r="I3" s="1509" t="s">
        <v>800</v>
      </c>
      <c r="J3" s="1510"/>
      <c r="K3" s="1509" t="s">
        <v>801</v>
      </c>
      <c r="L3" s="1510"/>
      <c r="M3" s="1509" t="s">
        <v>802</v>
      </c>
      <c r="N3" s="1510"/>
      <c r="O3" s="1509" t="s">
        <v>803</v>
      </c>
      <c r="P3" s="1510"/>
      <c r="Q3" s="1509" t="s">
        <v>804</v>
      </c>
      <c r="R3" s="1510"/>
      <c r="S3" s="1497" t="s">
        <v>805</v>
      </c>
      <c r="T3" s="1497"/>
    </row>
    <row r="4" spans="1:39" s="415" customFormat="1" ht="68.25" customHeight="1">
      <c r="A4" s="1485"/>
      <c r="B4" s="1497"/>
      <c r="C4" s="416" t="s">
        <v>806</v>
      </c>
      <c r="D4" s="417" t="s">
        <v>807</v>
      </c>
      <c r="E4" s="416" t="s">
        <v>806</v>
      </c>
      <c r="F4" s="417" t="s">
        <v>808</v>
      </c>
      <c r="G4" s="416" t="s">
        <v>809</v>
      </c>
      <c r="H4" s="417" t="s">
        <v>807</v>
      </c>
      <c r="I4" s="416" t="s">
        <v>809</v>
      </c>
      <c r="J4" s="417" t="s">
        <v>807</v>
      </c>
      <c r="K4" s="416" t="s">
        <v>806</v>
      </c>
      <c r="L4" s="417" t="s">
        <v>810</v>
      </c>
      <c r="M4" s="416" t="s">
        <v>809</v>
      </c>
      <c r="N4" s="417" t="s">
        <v>810</v>
      </c>
      <c r="O4" s="416" t="s">
        <v>806</v>
      </c>
      <c r="P4" s="417" t="s">
        <v>807</v>
      </c>
      <c r="Q4" s="416" t="s">
        <v>806</v>
      </c>
      <c r="R4" s="417" t="s">
        <v>807</v>
      </c>
      <c r="S4" s="416" t="s">
        <v>809</v>
      </c>
      <c r="T4" s="416" t="s">
        <v>811</v>
      </c>
    </row>
    <row r="5" spans="1:39" s="397" customFormat="1">
      <c r="A5" s="402" t="s">
        <v>78</v>
      </c>
      <c r="B5" s="538">
        <v>258</v>
      </c>
      <c r="C5" s="538">
        <v>256727</v>
      </c>
      <c r="D5" s="538">
        <v>21085.199629799998</v>
      </c>
      <c r="E5" s="538">
        <v>86152515</v>
      </c>
      <c r="F5" s="538">
        <v>2819742.9088959</v>
      </c>
      <c r="G5" s="538">
        <v>6619620</v>
      </c>
      <c r="H5" s="538">
        <v>949958.03658750001</v>
      </c>
      <c r="I5" s="538">
        <v>35482482</v>
      </c>
      <c r="J5" s="538">
        <v>2229612.1793669998</v>
      </c>
      <c r="K5" s="538">
        <v>311024</v>
      </c>
      <c r="L5" s="538">
        <v>22677.844400000002</v>
      </c>
      <c r="M5" s="538">
        <v>43</v>
      </c>
      <c r="N5" s="538">
        <v>4.5177249999999995</v>
      </c>
      <c r="O5" s="538">
        <v>28</v>
      </c>
      <c r="P5" s="538">
        <v>3.0077499999999997</v>
      </c>
      <c r="Q5" s="538">
        <v>128822439</v>
      </c>
      <c r="R5" s="538">
        <v>6043083.6943552019</v>
      </c>
      <c r="S5" s="538">
        <v>355290</v>
      </c>
      <c r="T5" s="538">
        <v>21603.39</v>
      </c>
    </row>
    <row r="6" spans="1:39" s="397" customFormat="1">
      <c r="A6" s="402" t="s">
        <v>79</v>
      </c>
      <c r="B6" s="538">
        <f>SUM(B7:B12)</f>
        <v>128</v>
      </c>
      <c r="C6" s="538">
        <f t="shared" ref="C6:R6" si="0">SUM(C7:C12)</f>
        <v>45672</v>
      </c>
      <c r="D6" s="538">
        <f t="shared" si="0"/>
        <v>3082.9828287999994</v>
      </c>
      <c r="E6" s="538">
        <f t="shared" si="0"/>
        <v>37983249</v>
      </c>
      <c r="F6" s="538">
        <f t="shared" si="0"/>
        <v>1541169.6970480001</v>
      </c>
      <c r="G6" s="538">
        <f t="shared" si="0"/>
        <v>2815716</v>
      </c>
      <c r="H6" s="538">
        <f t="shared" si="0"/>
        <v>275403.51575000002</v>
      </c>
      <c r="I6" s="538">
        <f t="shared" si="0"/>
        <v>28692299</v>
      </c>
      <c r="J6" s="538">
        <f t="shared" si="0"/>
        <v>745901.41995899996</v>
      </c>
      <c r="K6" s="538">
        <f t="shared" si="0"/>
        <v>70731</v>
      </c>
      <c r="L6" s="538">
        <f t="shared" si="0"/>
        <v>5699.2168449999999</v>
      </c>
      <c r="M6" s="538">
        <f t="shared" si="0"/>
        <v>0</v>
      </c>
      <c r="N6" s="538">
        <f t="shared" si="0"/>
        <v>0</v>
      </c>
      <c r="O6" s="538">
        <f t="shared" si="0"/>
        <v>0</v>
      </c>
      <c r="P6" s="538">
        <f t="shared" si="0"/>
        <v>0</v>
      </c>
      <c r="Q6" s="538">
        <f t="shared" si="0"/>
        <v>69607667</v>
      </c>
      <c r="R6" s="538">
        <f t="shared" si="0"/>
        <v>2571256.8324308004</v>
      </c>
      <c r="S6" s="539">
        <f>S12</f>
        <v>502737</v>
      </c>
      <c r="T6" s="539">
        <f>T12</f>
        <v>24418.827857199998</v>
      </c>
    </row>
    <row r="7" spans="1:39" s="397" customFormat="1">
      <c r="A7" s="405">
        <v>45044</v>
      </c>
      <c r="B7" s="539">
        <v>19</v>
      </c>
      <c r="C7" s="539">
        <v>4718</v>
      </c>
      <c r="D7" s="539">
        <v>584.33131160000005</v>
      </c>
      <c r="E7" s="539">
        <v>6275286</v>
      </c>
      <c r="F7" s="539">
        <v>254906.00314860011</v>
      </c>
      <c r="G7" s="539">
        <v>404446</v>
      </c>
      <c r="H7" s="539">
        <v>42659.647467499992</v>
      </c>
      <c r="I7" s="539">
        <v>3937911</v>
      </c>
      <c r="J7" s="539">
        <v>102089.00297999999</v>
      </c>
      <c r="K7" s="539">
        <v>12368</v>
      </c>
      <c r="L7" s="539">
        <v>1017.2285000000001</v>
      </c>
      <c r="M7" s="539">
        <v>0</v>
      </c>
      <c r="N7" s="539">
        <v>0</v>
      </c>
      <c r="O7" s="539">
        <v>0</v>
      </c>
      <c r="P7" s="539">
        <v>0</v>
      </c>
      <c r="Q7" s="539">
        <v>10634729</v>
      </c>
      <c r="R7" s="539">
        <v>401256.21340770018</v>
      </c>
      <c r="S7" s="539">
        <v>359473</v>
      </c>
      <c r="T7" s="539">
        <v>22789.376540400001</v>
      </c>
    </row>
    <row r="8" spans="1:39" s="397" customFormat="1">
      <c r="A8" s="405">
        <v>45077</v>
      </c>
      <c r="B8" s="539">
        <v>23</v>
      </c>
      <c r="C8" s="539">
        <v>3390</v>
      </c>
      <c r="D8" s="539">
        <v>394.64465760000002</v>
      </c>
      <c r="E8" s="539">
        <v>7352729</v>
      </c>
      <c r="F8" s="539">
        <v>307814.43551390013</v>
      </c>
      <c r="G8" s="539">
        <v>509055</v>
      </c>
      <c r="H8" s="539">
        <v>49929.790315000006</v>
      </c>
      <c r="I8" s="539">
        <v>5643804</v>
      </c>
      <c r="J8" s="539">
        <v>142430.07212449997</v>
      </c>
      <c r="K8" s="539">
        <v>17285</v>
      </c>
      <c r="L8" s="539">
        <v>1416.8011799999999</v>
      </c>
      <c r="M8" s="539">
        <v>0</v>
      </c>
      <c r="N8" s="539">
        <v>0</v>
      </c>
      <c r="O8" s="539">
        <v>0</v>
      </c>
      <c r="P8" s="539">
        <v>0</v>
      </c>
      <c r="Q8" s="539">
        <v>13526263</v>
      </c>
      <c r="R8" s="539">
        <v>501985.74379100004</v>
      </c>
      <c r="S8" s="539">
        <v>343831</v>
      </c>
      <c r="T8" s="539">
        <v>20677.428435000009</v>
      </c>
    </row>
    <row r="9" spans="1:39" s="397" customFormat="1">
      <c r="A9" s="405">
        <v>45107</v>
      </c>
      <c r="B9" s="539">
        <v>22</v>
      </c>
      <c r="C9" s="539">
        <v>7345</v>
      </c>
      <c r="D9" s="539">
        <v>643.72920520000002</v>
      </c>
      <c r="E9" s="539">
        <v>6684898</v>
      </c>
      <c r="F9" s="539">
        <v>264073.47673879983</v>
      </c>
      <c r="G9" s="539">
        <v>516134</v>
      </c>
      <c r="H9" s="539">
        <v>49726.128844999999</v>
      </c>
      <c r="I9" s="539">
        <v>6011459</v>
      </c>
      <c r="J9" s="539">
        <v>151599.04170950002</v>
      </c>
      <c r="K9" s="539">
        <v>14623</v>
      </c>
      <c r="L9" s="539">
        <v>1165.266095</v>
      </c>
      <c r="M9" s="539">
        <v>0</v>
      </c>
      <c r="N9" s="539">
        <v>0</v>
      </c>
      <c r="O9" s="539">
        <v>0</v>
      </c>
      <c r="P9" s="539">
        <v>0</v>
      </c>
      <c r="Q9" s="539">
        <v>13234459</v>
      </c>
      <c r="R9" s="539">
        <v>467207.64259349986</v>
      </c>
      <c r="S9" s="539">
        <v>341207</v>
      </c>
      <c r="T9" s="539">
        <v>18930.741814199995</v>
      </c>
    </row>
    <row r="10" spans="1:39" s="389" customFormat="1">
      <c r="A10" s="405">
        <v>45138</v>
      </c>
      <c r="B10" s="539">
        <v>21</v>
      </c>
      <c r="C10" s="539">
        <v>6216</v>
      </c>
      <c r="D10" s="539">
        <v>363.5665656000001</v>
      </c>
      <c r="E10" s="539">
        <v>5541586</v>
      </c>
      <c r="F10" s="539">
        <v>237146.18724440003</v>
      </c>
      <c r="G10" s="539">
        <v>451072</v>
      </c>
      <c r="H10" s="539">
        <v>43982.143710000004</v>
      </c>
      <c r="I10" s="539">
        <v>3968233</v>
      </c>
      <c r="J10" s="539">
        <v>105068.70110149999</v>
      </c>
      <c r="K10" s="539">
        <v>10198</v>
      </c>
      <c r="L10" s="539">
        <v>816.86188500000003</v>
      </c>
      <c r="M10" s="539">
        <v>0</v>
      </c>
      <c r="N10" s="539">
        <v>0</v>
      </c>
      <c r="O10" s="539">
        <v>0</v>
      </c>
      <c r="P10" s="539">
        <v>0</v>
      </c>
      <c r="Q10" s="539">
        <v>9977305</v>
      </c>
      <c r="R10" s="539">
        <v>387377.46050649998</v>
      </c>
      <c r="S10" s="539">
        <v>368926</v>
      </c>
      <c r="T10" s="539">
        <v>21846.216273099999</v>
      </c>
    </row>
    <row r="11" spans="1:39" s="389" customFormat="1">
      <c r="A11" s="536">
        <v>45169</v>
      </c>
      <c r="B11" s="539">
        <v>22</v>
      </c>
      <c r="C11" s="539">
        <v>12644</v>
      </c>
      <c r="D11" s="539">
        <v>646.96988439999973</v>
      </c>
      <c r="E11" s="539">
        <v>5886284</v>
      </c>
      <c r="F11" s="539">
        <v>232923.99282739998</v>
      </c>
      <c r="G11" s="539">
        <v>480041</v>
      </c>
      <c r="H11" s="539">
        <v>45161.041382499985</v>
      </c>
      <c r="I11" s="539">
        <v>4473203</v>
      </c>
      <c r="J11" s="539">
        <v>118491.28603750002</v>
      </c>
      <c r="K11" s="539">
        <v>8941</v>
      </c>
      <c r="L11" s="539">
        <v>708.32124999999985</v>
      </c>
      <c r="M11" s="539">
        <v>0</v>
      </c>
      <c r="N11" s="539">
        <v>0</v>
      </c>
      <c r="O11" s="539">
        <v>0</v>
      </c>
      <c r="P11" s="539">
        <v>0</v>
      </c>
      <c r="Q11" s="539">
        <v>10861113</v>
      </c>
      <c r="R11" s="539">
        <v>397931.61138179997</v>
      </c>
      <c r="S11" s="539">
        <v>330927</v>
      </c>
      <c r="T11" s="539">
        <v>20415.730546899998</v>
      </c>
    </row>
    <row r="12" spans="1:39">
      <c r="A12" s="536">
        <v>45199</v>
      </c>
      <c r="B12" s="539">
        <v>21</v>
      </c>
      <c r="C12" s="539">
        <v>11359</v>
      </c>
      <c r="D12" s="539">
        <v>449.74120439999996</v>
      </c>
      <c r="E12" s="539">
        <v>6242466</v>
      </c>
      <c r="F12" s="539">
        <v>244305.60157490009</v>
      </c>
      <c r="G12" s="539">
        <v>454968</v>
      </c>
      <c r="H12" s="539">
        <v>43944.764030000049</v>
      </c>
      <c r="I12" s="539">
        <v>4657689</v>
      </c>
      <c r="J12" s="539">
        <v>126223.31600599999</v>
      </c>
      <c r="K12" s="539">
        <v>7316</v>
      </c>
      <c r="L12" s="539">
        <v>574.73793500000011</v>
      </c>
      <c r="M12" s="539">
        <v>0</v>
      </c>
      <c r="N12" s="539">
        <v>0</v>
      </c>
      <c r="O12" s="539">
        <v>0</v>
      </c>
      <c r="P12" s="539">
        <v>0</v>
      </c>
      <c r="Q12" s="539">
        <v>11373798</v>
      </c>
      <c r="R12" s="539">
        <v>415498.16075030016</v>
      </c>
      <c r="S12" s="539">
        <v>502737</v>
      </c>
      <c r="T12" s="539">
        <v>24418.827857199998</v>
      </c>
    </row>
    <row r="13" spans="1:39">
      <c r="A13" s="536"/>
      <c r="B13" s="539"/>
      <c r="C13" s="539"/>
      <c r="D13" s="539"/>
      <c r="E13" s="539"/>
      <c r="F13" s="539"/>
      <c r="G13" s="539"/>
      <c r="H13" s="539"/>
      <c r="I13" s="539"/>
      <c r="J13" s="539"/>
      <c r="K13" s="539"/>
      <c r="L13" s="539"/>
      <c r="M13" s="539"/>
      <c r="N13" s="539"/>
      <c r="O13" s="539"/>
      <c r="P13" s="539"/>
      <c r="Q13" s="539"/>
      <c r="R13" s="539"/>
      <c r="S13" s="539"/>
      <c r="T13" s="539"/>
    </row>
    <row r="14" spans="1:39" ht="24" customHeight="1">
      <c r="A14" s="1489" t="s">
        <v>796</v>
      </c>
      <c r="B14" s="1489"/>
      <c r="C14" s="1489"/>
      <c r="D14" s="1489"/>
      <c r="E14" s="1489"/>
      <c r="F14" s="1489"/>
      <c r="G14" s="1489"/>
      <c r="H14" s="1489"/>
      <c r="I14" s="1489"/>
      <c r="J14" s="1489"/>
      <c r="K14" s="1489"/>
      <c r="L14" s="1489"/>
      <c r="M14" s="1489"/>
      <c r="N14" s="1489"/>
      <c r="O14" s="1489"/>
      <c r="P14" s="1489"/>
      <c r="Q14" s="1489"/>
      <c r="R14" s="1489"/>
    </row>
    <row r="15" spans="1:39" ht="48.75" customHeight="1">
      <c r="A15" s="1490" t="s">
        <v>786</v>
      </c>
      <c r="B15" s="1490" t="s">
        <v>797</v>
      </c>
      <c r="C15" s="1499" t="s">
        <v>812</v>
      </c>
      <c r="D15" s="1500"/>
      <c r="E15" s="1500"/>
      <c r="F15" s="1501"/>
      <c r="G15" s="1499" t="s">
        <v>799</v>
      </c>
      <c r="H15" s="1500"/>
      <c r="I15" s="1500"/>
      <c r="J15" s="1501"/>
      <c r="K15" s="1499" t="s">
        <v>800</v>
      </c>
      <c r="L15" s="1500"/>
      <c r="M15" s="1500"/>
      <c r="N15" s="1501"/>
      <c r="O15" s="1492" t="s">
        <v>813</v>
      </c>
      <c r="P15" s="1492"/>
      <c r="Q15" s="1493" t="s">
        <v>805</v>
      </c>
      <c r="R15" s="1493"/>
    </row>
    <row r="16" spans="1:39" ht="20.25" customHeight="1">
      <c r="A16" s="1498"/>
      <c r="B16" s="1498"/>
      <c r="C16" s="1494" t="s">
        <v>814</v>
      </c>
      <c r="D16" s="1495"/>
      <c r="E16" s="1494" t="s">
        <v>815</v>
      </c>
      <c r="F16" s="1495"/>
      <c r="G16" s="1494" t="s">
        <v>814</v>
      </c>
      <c r="H16" s="1495"/>
      <c r="I16" s="1494" t="s">
        <v>815</v>
      </c>
      <c r="J16" s="1495"/>
      <c r="K16" s="1494" t="s">
        <v>814</v>
      </c>
      <c r="L16" s="1495"/>
      <c r="M16" s="1494" t="s">
        <v>815</v>
      </c>
      <c r="N16" s="1495"/>
      <c r="O16" s="1496" t="s">
        <v>806</v>
      </c>
      <c r="P16" s="1490" t="s">
        <v>816</v>
      </c>
      <c r="Q16" s="1490" t="s">
        <v>806</v>
      </c>
      <c r="R16" s="1490" t="s">
        <v>816</v>
      </c>
    </row>
    <row r="17" spans="1:21" ht="38.25">
      <c r="A17" s="1491"/>
      <c r="B17" s="1491"/>
      <c r="C17" s="416" t="s">
        <v>806</v>
      </c>
      <c r="D17" s="417" t="s">
        <v>807</v>
      </c>
      <c r="E17" s="416" t="s">
        <v>806</v>
      </c>
      <c r="F17" s="417" t="s">
        <v>807</v>
      </c>
      <c r="G17" s="416" t="s">
        <v>806</v>
      </c>
      <c r="H17" s="417" t="s">
        <v>807</v>
      </c>
      <c r="I17" s="416" t="s">
        <v>806</v>
      </c>
      <c r="J17" s="417" t="s">
        <v>807</v>
      </c>
      <c r="K17" s="416" t="s">
        <v>806</v>
      </c>
      <c r="L17" s="417" t="s">
        <v>810</v>
      </c>
      <c r="M17" s="416" t="s">
        <v>806</v>
      </c>
      <c r="N17" s="417" t="s">
        <v>810</v>
      </c>
      <c r="O17" s="1497"/>
      <c r="P17" s="1491"/>
      <c r="Q17" s="1491"/>
      <c r="R17" s="1491"/>
      <c r="U17" s="389"/>
    </row>
    <row r="18" spans="1:21" s="389" customFormat="1">
      <c r="A18" s="540" t="s">
        <v>247</v>
      </c>
      <c r="B18" s="541">
        <v>258</v>
      </c>
      <c r="C18" s="541">
        <v>1297966</v>
      </c>
      <c r="D18" s="541">
        <v>298600.804726</v>
      </c>
      <c r="E18" s="541">
        <v>1012065</v>
      </c>
      <c r="F18" s="541">
        <v>246709.29375499999</v>
      </c>
      <c r="G18" s="541">
        <v>1842</v>
      </c>
      <c r="H18" s="541">
        <v>328.95600999999994</v>
      </c>
      <c r="I18" s="541">
        <v>1468</v>
      </c>
      <c r="J18" s="541">
        <v>258.10328600000003</v>
      </c>
      <c r="K18" s="541">
        <v>64311555</v>
      </c>
      <c r="L18" s="541">
        <v>4458036.9539179998</v>
      </c>
      <c r="M18" s="541">
        <v>57552325</v>
      </c>
      <c r="N18" s="541">
        <v>3733548.5191899994</v>
      </c>
      <c r="O18" s="541">
        <v>124177221</v>
      </c>
      <c r="P18" s="541">
        <v>8737482.6251830012</v>
      </c>
      <c r="Q18" s="541">
        <v>108373</v>
      </c>
      <c r="R18" s="541">
        <v>7901.3302567500004</v>
      </c>
    </row>
    <row r="19" spans="1:21" s="389" customFormat="1">
      <c r="A19" s="540" t="s">
        <v>79</v>
      </c>
      <c r="B19" s="538">
        <f>SUM(B20:B25)</f>
        <v>128</v>
      </c>
      <c r="C19" s="538">
        <f>SUM(C20:C25)</f>
        <v>2651208</v>
      </c>
      <c r="D19" s="538">
        <f t="shared" ref="D19:P19" si="1">SUM(D20:D25)</f>
        <v>550188.28439699998</v>
      </c>
      <c r="E19" s="538">
        <f t="shared" si="1"/>
        <v>2008679</v>
      </c>
      <c r="F19" s="538">
        <f t="shared" si="1"/>
        <v>452178.56644700002</v>
      </c>
      <c r="G19" s="538">
        <f t="shared" si="1"/>
        <v>5337</v>
      </c>
      <c r="H19" s="538">
        <f t="shared" si="1"/>
        <v>968.376485</v>
      </c>
      <c r="I19" s="538">
        <f t="shared" si="1"/>
        <v>3025</v>
      </c>
      <c r="J19" s="538">
        <f t="shared" si="1"/>
        <v>538.43802700000015</v>
      </c>
      <c r="K19" s="538">
        <f t="shared" si="1"/>
        <v>80163378</v>
      </c>
      <c r="L19" s="538">
        <f t="shared" si="1"/>
        <v>4458326.5948529998</v>
      </c>
      <c r="M19" s="538">
        <f t="shared" si="1"/>
        <v>73706154</v>
      </c>
      <c r="N19" s="538">
        <f t="shared" si="1"/>
        <v>3997073.1514890012</v>
      </c>
      <c r="O19" s="538">
        <f t="shared" si="1"/>
        <v>158537781</v>
      </c>
      <c r="P19" s="538">
        <f t="shared" si="1"/>
        <v>9459273.4116980005</v>
      </c>
      <c r="Q19" s="538">
        <f>Q25</f>
        <v>171197</v>
      </c>
      <c r="R19" s="538">
        <f>R25</f>
        <v>13143.458925249999</v>
      </c>
    </row>
    <row r="20" spans="1:21" s="389" customFormat="1">
      <c r="A20" s="536">
        <v>45044</v>
      </c>
      <c r="B20" s="539">
        <v>19</v>
      </c>
      <c r="C20" s="539">
        <v>319931</v>
      </c>
      <c r="D20" s="539">
        <v>50095.587567000002</v>
      </c>
      <c r="E20" s="539">
        <v>294133</v>
      </c>
      <c r="F20" s="539">
        <v>52505.520806</v>
      </c>
      <c r="G20" s="539">
        <v>84</v>
      </c>
      <c r="H20" s="539">
        <v>15.778551999999999</v>
      </c>
      <c r="I20" s="539">
        <v>23</v>
      </c>
      <c r="J20" s="539">
        <v>3.8851789999999999</v>
      </c>
      <c r="K20" s="539">
        <v>7878674</v>
      </c>
      <c r="L20" s="539">
        <v>425294.83744300011</v>
      </c>
      <c r="M20" s="539">
        <v>7273144</v>
      </c>
      <c r="N20" s="539">
        <v>386965.96021699999</v>
      </c>
      <c r="O20" s="539">
        <v>15765989</v>
      </c>
      <c r="P20" s="539">
        <v>914881.56976400025</v>
      </c>
      <c r="Q20" s="539">
        <v>102658</v>
      </c>
      <c r="R20" s="539">
        <v>8761.5978720000003</v>
      </c>
    </row>
    <row r="21" spans="1:21" s="389" customFormat="1">
      <c r="A21" s="536">
        <v>45077</v>
      </c>
      <c r="B21" s="539">
        <v>23</v>
      </c>
      <c r="C21" s="539">
        <v>374942</v>
      </c>
      <c r="D21" s="539">
        <v>103270.419859</v>
      </c>
      <c r="E21" s="539">
        <v>304703</v>
      </c>
      <c r="F21" s="539">
        <v>93962.548064999995</v>
      </c>
      <c r="G21" s="539">
        <v>537</v>
      </c>
      <c r="H21" s="539">
        <v>99.021946999999997</v>
      </c>
      <c r="I21" s="539">
        <v>114</v>
      </c>
      <c r="J21" s="539">
        <v>20.336932999999998</v>
      </c>
      <c r="K21" s="539">
        <v>12845852</v>
      </c>
      <c r="L21" s="539">
        <v>676231.67237699998</v>
      </c>
      <c r="M21" s="539">
        <v>10708833</v>
      </c>
      <c r="N21" s="539">
        <v>535259.64428600005</v>
      </c>
      <c r="O21" s="539">
        <v>24234981</v>
      </c>
      <c r="P21" s="539">
        <v>1408843.6434670002</v>
      </c>
      <c r="Q21" s="539">
        <v>158574</v>
      </c>
      <c r="R21" s="539">
        <v>10601.00000025</v>
      </c>
    </row>
    <row r="22" spans="1:21" s="389" customFormat="1">
      <c r="A22" s="536">
        <v>45107</v>
      </c>
      <c r="B22" s="539">
        <v>22</v>
      </c>
      <c r="C22" s="539">
        <v>531012</v>
      </c>
      <c r="D22" s="539">
        <v>91546.508063999994</v>
      </c>
      <c r="E22" s="539">
        <v>360953</v>
      </c>
      <c r="F22" s="539">
        <v>62997.624867000006</v>
      </c>
      <c r="G22" s="539">
        <v>636</v>
      </c>
      <c r="H22" s="539">
        <v>115.98102499999999</v>
      </c>
      <c r="I22" s="539">
        <v>501</v>
      </c>
      <c r="J22" s="539">
        <v>89.563743000000102</v>
      </c>
      <c r="K22" s="539">
        <v>15349568</v>
      </c>
      <c r="L22" s="539">
        <v>798841.22990800091</v>
      </c>
      <c r="M22" s="539">
        <v>13747884</v>
      </c>
      <c r="N22" s="539">
        <v>686068.75778500002</v>
      </c>
      <c r="O22" s="539">
        <v>29990554</v>
      </c>
      <c r="P22" s="539">
        <v>1639659.6653920009</v>
      </c>
      <c r="Q22" s="539">
        <v>142896</v>
      </c>
      <c r="R22" s="539">
        <v>11576.720421500002</v>
      </c>
    </row>
    <row r="23" spans="1:21">
      <c r="A23" s="536">
        <v>45138</v>
      </c>
      <c r="B23" s="539">
        <v>21</v>
      </c>
      <c r="C23" s="539">
        <v>402602</v>
      </c>
      <c r="D23" s="539">
        <v>112485.17651600001</v>
      </c>
      <c r="E23" s="539">
        <v>384893</v>
      </c>
      <c r="F23" s="539">
        <v>113271.077936</v>
      </c>
      <c r="G23" s="539">
        <v>929</v>
      </c>
      <c r="H23" s="539">
        <v>166.76815400000001</v>
      </c>
      <c r="I23" s="539">
        <v>482</v>
      </c>
      <c r="J23" s="539">
        <v>83.910801000000006</v>
      </c>
      <c r="K23" s="539">
        <v>12129709</v>
      </c>
      <c r="L23" s="539">
        <v>652793.58219600003</v>
      </c>
      <c r="M23" s="539">
        <v>12114123</v>
      </c>
      <c r="N23" s="539">
        <v>644855.02501800004</v>
      </c>
      <c r="O23" s="539">
        <v>25032738</v>
      </c>
      <c r="P23" s="539">
        <v>1523655.5406210001</v>
      </c>
      <c r="Q23" s="539">
        <v>168338</v>
      </c>
      <c r="R23" s="539">
        <v>10930.7324185</v>
      </c>
      <c r="S23" s="420"/>
      <c r="T23" s="420"/>
    </row>
    <row r="24" spans="1:21">
      <c r="A24" s="536">
        <v>45169</v>
      </c>
      <c r="B24" s="539">
        <v>22</v>
      </c>
      <c r="C24" s="539">
        <v>620388</v>
      </c>
      <c r="D24" s="539">
        <v>95008.26</v>
      </c>
      <c r="E24" s="539">
        <v>429397</v>
      </c>
      <c r="F24" s="539">
        <v>68033.3</v>
      </c>
      <c r="G24" s="539">
        <v>1277</v>
      </c>
      <c r="H24" s="539">
        <v>228.71</v>
      </c>
      <c r="I24" s="539">
        <v>722</v>
      </c>
      <c r="J24" s="539">
        <v>128.31</v>
      </c>
      <c r="K24" s="539">
        <v>16392024</v>
      </c>
      <c r="L24" s="539">
        <v>937300.00627899996</v>
      </c>
      <c r="M24" s="539">
        <v>15247461</v>
      </c>
      <c r="N24" s="539">
        <v>855055.74686500104</v>
      </c>
      <c r="O24" s="539">
        <v>32691269</v>
      </c>
      <c r="P24" s="539">
        <v>1955754.333144001</v>
      </c>
      <c r="Q24" s="539">
        <v>157745</v>
      </c>
      <c r="R24" s="539">
        <v>11239.095480250002</v>
      </c>
      <c r="S24" s="420"/>
      <c r="T24" s="420"/>
    </row>
    <row r="25" spans="1:21">
      <c r="A25" s="536">
        <v>45199</v>
      </c>
      <c r="B25" s="539">
        <v>21</v>
      </c>
      <c r="C25" s="539">
        <v>402333</v>
      </c>
      <c r="D25" s="539">
        <v>97782.332391000004</v>
      </c>
      <c r="E25" s="539">
        <v>234600</v>
      </c>
      <c r="F25" s="539">
        <v>61408.494773000006</v>
      </c>
      <c r="G25" s="539">
        <v>1874</v>
      </c>
      <c r="H25" s="539">
        <v>342.11680699999999</v>
      </c>
      <c r="I25" s="539">
        <v>1183</v>
      </c>
      <c r="J25" s="539">
        <v>212.43137099999998</v>
      </c>
      <c r="K25" s="539">
        <v>15567551</v>
      </c>
      <c r="L25" s="539">
        <v>967865.26664999896</v>
      </c>
      <c r="M25" s="539">
        <v>14614709</v>
      </c>
      <c r="N25" s="539">
        <v>888868.01731799997</v>
      </c>
      <c r="O25" s="539">
        <v>30822250</v>
      </c>
      <c r="P25" s="539">
        <v>2016478.6593099986</v>
      </c>
      <c r="Q25" s="539">
        <v>171197</v>
      </c>
      <c r="R25" s="539">
        <v>13143.458925249999</v>
      </c>
      <c r="S25" s="420"/>
      <c r="T25" s="420"/>
    </row>
    <row r="26" spans="1:21">
      <c r="L26" s="421"/>
      <c r="M26" s="421"/>
      <c r="N26" s="421"/>
      <c r="O26" s="420"/>
      <c r="P26" s="420"/>
      <c r="Q26" s="422"/>
      <c r="R26" s="422"/>
      <c r="S26" s="420"/>
      <c r="T26" s="420"/>
    </row>
    <row r="27" spans="1:21">
      <c r="A27" s="542" t="s">
        <v>1367</v>
      </c>
      <c r="D27" s="423"/>
      <c r="E27" s="421"/>
      <c r="F27" s="421"/>
      <c r="G27" s="421"/>
      <c r="H27" s="421"/>
      <c r="I27" s="421"/>
      <c r="J27" s="421"/>
      <c r="K27" s="421"/>
      <c r="L27" s="424"/>
      <c r="M27" s="424"/>
      <c r="N27" s="424"/>
      <c r="O27" s="420"/>
      <c r="P27" s="420"/>
      <c r="Q27" s="422"/>
      <c r="R27" s="422"/>
    </row>
    <row r="28" spans="1:21">
      <c r="A28" s="425" t="s">
        <v>794</v>
      </c>
    </row>
    <row r="30" spans="1:21">
      <c r="A30" s="425"/>
      <c r="B30" s="425"/>
      <c r="C30" s="425"/>
      <c r="D30" s="425"/>
      <c r="E30" s="425"/>
      <c r="F30" s="425"/>
    </row>
  </sheetData>
  <mergeCells count="32">
    <mergeCell ref="G15:J15"/>
    <mergeCell ref="K15:N15"/>
    <mergeCell ref="A1:T1"/>
    <mergeCell ref="V1:AM1"/>
    <mergeCell ref="A2:T2"/>
    <mergeCell ref="A3:A4"/>
    <mergeCell ref="B3:B4"/>
    <mergeCell ref="C3:D3"/>
    <mergeCell ref="E3:F3"/>
    <mergeCell ref="G3:H3"/>
    <mergeCell ref="I3:J3"/>
    <mergeCell ref="K3:L3"/>
    <mergeCell ref="M3:N3"/>
    <mergeCell ref="O3:P3"/>
    <mergeCell ref="Q3:R3"/>
    <mergeCell ref="S3:T3"/>
    <mergeCell ref="A14:R14"/>
    <mergeCell ref="Q16:Q17"/>
    <mergeCell ref="R16:R17"/>
    <mergeCell ref="O15:P15"/>
    <mergeCell ref="Q15:R15"/>
    <mergeCell ref="C16:D16"/>
    <mergeCell ref="E16:F16"/>
    <mergeCell ref="G16:H16"/>
    <mergeCell ref="I16:J16"/>
    <mergeCell ref="K16:L16"/>
    <mergeCell ref="M16:N16"/>
    <mergeCell ref="O16:O17"/>
    <mergeCell ref="P16:P17"/>
    <mergeCell ref="A15:A17"/>
    <mergeCell ref="B15:B17"/>
    <mergeCell ref="C15:F15"/>
  </mergeCells>
  <printOptions horizontalCentered="1"/>
  <pageMargins left="0.7" right="0.7" top="0.75" bottom="0.75" header="0.3" footer="0.3"/>
  <pageSetup scale="10" orientation="landscape"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8"/>
  <sheetViews>
    <sheetView workbookViewId="0">
      <selection sqref="A1:T1"/>
    </sheetView>
  </sheetViews>
  <sheetFormatPr defaultColWidth="9.140625" defaultRowHeight="12.75"/>
  <cols>
    <col min="1" max="1" width="13.140625" style="389" customWidth="1"/>
    <col min="2" max="2" width="7.140625" style="389" customWidth="1"/>
    <col min="3" max="4" width="10.5703125" style="389" customWidth="1"/>
    <col min="5" max="6" width="8.28515625" style="389" customWidth="1"/>
    <col min="7" max="20" width="8.85546875" style="389" customWidth="1"/>
    <col min="21" max="23" width="10.5703125" style="389" customWidth="1"/>
    <col min="24" max="16384" width="9.140625" style="389"/>
  </cols>
  <sheetData>
    <row r="1" spans="1:20" ht="15.75">
      <c r="A1" s="1513" t="s">
        <v>817</v>
      </c>
      <c r="B1" s="1513"/>
      <c r="C1" s="1513"/>
      <c r="D1" s="1513"/>
      <c r="E1" s="1513"/>
      <c r="F1" s="1513"/>
      <c r="G1" s="1513"/>
      <c r="H1" s="1513"/>
      <c r="I1" s="1513"/>
      <c r="J1" s="1513"/>
      <c r="K1" s="1513"/>
      <c r="L1" s="1513"/>
      <c r="M1" s="1513"/>
      <c r="N1" s="1513"/>
      <c r="O1" s="1513"/>
      <c r="P1" s="1513"/>
      <c r="Q1" s="1513"/>
      <c r="R1" s="1513"/>
      <c r="S1" s="1513"/>
      <c r="T1" s="1513"/>
    </row>
    <row r="2" spans="1:20" ht="16.5" customHeight="1">
      <c r="A2" s="1490" t="s">
        <v>786</v>
      </c>
      <c r="B2" s="1490" t="s">
        <v>797</v>
      </c>
      <c r="C2" s="1514" t="s">
        <v>766</v>
      </c>
      <c r="D2" s="1514"/>
      <c r="E2" s="1514"/>
      <c r="F2" s="1514"/>
      <c r="G2" s="1514"/>
      <c r="H2" s="1514"/>
      <c r="I2" s="1514"/>
      <c r="J2" s="1514"/>
      <c r="K2" s="1514"/>
      <c r="L2" s="1515"/>
      <c r="M2" s="1516" t="s">
        <v>796</v>
      </c>
      <c r="N2" s="1514"/>
      <c r="O2" s="1514"/>
      <c r="P2" s="1514"/>
      <c r="Q2" s="1514"/>
      <c r="R2" s="1514"/>
      <c r="S2" s="1514"/>
      <c r="T2" s="1515"/>
    </row>
    <row r="3" spans="1:20" ht="62.25" customHeight="1">
      <c r="A3" s="1498"/>
      <c r="B3" s="1498"/>
      <c r="C3" s="1517" t="s">
        <v>818</v>
      </c>
      <c r="D3" s="1518"/>
      <c r="E3" s="1517" t="s">
        <v>819</v>
      </c>
      <c r="F3" s="1518"/>
      <c r="G3" s="1517" t="s">
        <v>820</v>
      </c>
      <c r="H3" s="1518"/>
      <c r="I3" s="1511" t="s">
        <v>804</v>
      </c>
      <c r="J3" s="1512"/>
      <c r="K3" s="1493" t="s">
        <v>805</v>
      </c>
      <c r="L3" s="1493"/>
      <c r="M3" s="1511" t="s">
        <v>821</v>
      </c>
      <c r="N3" s="1512"/>
      <c r="O3" s="1511" t="s">
        <v>822</v>
      </c>
      <c r="P3" s="1512"/>
      <c r="Q3" s="1511" t="s">
        <v>813</v>
      </c>
      <c r="R3" s="1512"/>
      <c r="S3" s="1493" t="s">
        <v>805</v>
      </c>
      <c r="T3" s="1493"/>
    </row>
    <row r="4" spans="1:20" s="427" customFormat="1" ht="63.75" customHeight="1">
      <c r="A4" s="1498"/>
      <c r="B4" s="1491"/>
      <c r="C4" s="416" t="s">
        <v>806</v>
      </c>
      <c r="D4" s="417" t="s">
        <v>807</v>
      </c>
      <c r="E4" s="416" t="s">
        <v>806</v>
      </c>
      <c r="F4" s="417" t="s">
        <v>807</v>
      </c>
      <c r="G4" s="416" t="s">
        <v>806</v>
      </c>
      <c r="H4" s="417" t="s">
        <v>807</v>
      </c>
      <c r="I4" s="416" t="s">
        <v>806</v>
      </c>
      <c r="J4" s="417" t="s">
        <v>807</v>
      </c>
      <c r="K4" s="416" t="s">
        <v>806</v>
      </c>
      <c r="L4" s="426" t="s">
        <v>811</v>
      </c>
      <c r="M4" s="416" t="s">
        <v>806</v>
      </c>
      <c r="N4" s="417" t="s">
        <v>807</v>
      </c>
      <c r="O4" s="416" t="s">
        <v>806</v>
      </c>
      <c r="P4" s="417" t="s">
        <v>807</v>
      </c>
      <c r="Q4" s="416" t="s">
        <v>806</v>
      </c>
      <c r="R4" s="417" t="s">
        <v>807</v>
      </c>
      <c r="S4" s="416" t="s">
        <v>806</v>
      </c>
      <c r="T4" s="426" t="s">
        <v>823</v>
      </c>
    </row>
    <row r="5" spans="1:20" s="397" customFormat="1" ht="15.75" customHeight="1">
      <c r="A5" s="540" t="s">
        <v>78</v>
      </c>
      <c r="B5" s="543">
        <v>251</v>
      </c>
      <c r="C5" s="543">
        <v>5205372</v>
      </c>
      <c r="D5" s="543">
        <v>202258.251995</v>
      </c>
      <c r="E5" s="543">
        <v>17288</v>
      </c>
      <c r="F5" s="543">
        <v>1303.6310500000002</v>
      </c>
      <c r="G5" s="543">
        <v>28551</v>
      </c>
      <c r="H5" s="543">
        <v>1369.99099</v>
      </c>
      <c r="I5" s="543">
        <v>5251211</v>
      </c>
      <c r="J5" s="543">
        <v>204932.34280999997</v>
      </c>
      <c r="K5" s="543">
        <v>45940</v>
      </c>
      <c r="L5" s="543">
        <v>1928.5748199999998</v>
      </c>
      <c r="M5" s="543">
        <v>35438</v>
      </c>
      <c r="N5" s="543">
        <v>1045.1057914999999</v>
      </c>
      <c r="O5" s="543">
        <v>33305</v>
      </c>
      <c r="P5" s="543">
        <v>944.35459750000007</v>
      </c>
      <c r="Q5" s="543">
        <v>68743</v>
      </c>
      <c r="R5" s="543">
        <v>1989.4556799999998</v>
      </c>
      <c r="S5" s="538">
        <v>0</v>
      </c>
      <c r="T5" s="538">
        <v>0</v>
      </c>
    </row>
    <row r="6" spans="1:20" s="397" customFormat="1" ht="15.75" customHeight="1">
      <c r="A6" s="540" t="s">
        <v>79</v>
      </c>
      <c r="B6" s="543">
        <f t="shared" ref="B6:J6" si="0">SUM(B7:B12)</f>
        <v>123</v>
      </c>
      <c r="C6" s="543">
        <f t="shared" si="0"/>
        <v>2864994</v>
      </c>
      <c r="D6" s="543">
        <f t="shared" si="0"/>
        <v>122927.15</v>
      </c>
      <c r="E6" s="543">
        <f t="shared" si="0"/>
        <v>0</v>
      </c>
      <c r="F6" s="543">
        <f t="shared" si="0"/>
        <v>0</v>
      </c>
      <c r="G6" s="543">
        <f t="shared" si="0"/>
        <v>15337</v>
      </c>
      <c r="H6" s="543">
        <f t="shared" si="0"/>
        <v>707.49365</v>
      </c>
      <c r="I6" s="543">
        <f t="shared" si="0"/>
        <v>2880331</v>
      </c>
      <c r="J6" s="543">
        <f t="shared" si="0"/>
        <v>123634.64578000001</v>
      </c>
      <c r="K6" s="543">
        <f>K12</f>
        <v>53840</v>
      </c>
      <c r="L6" s="543">
        <f>L12</f>
        <v>2360</v>
      </c>
      <c r="M6" s="543">
        <f t="shared" ref="M6:R6" si="1">SUM(M7:M12)</f>
        <v>282</v>
      </c>
      <c r="N6" s="543">
        <f t="shared" si="1"/>
        <v>9.8509999999999991</v>
      </c>
      <c r="O6" s="543">
        <f t="shared" si="1"/>
        <v>0</v>
      </c>
      <c r="P6" s="543">
        <f t="shared" si="1"/>
        <v>0</v>
      </c>
      <c r="Q6" s="543">
        <f t="shared" si="1"/>
        <v>282</v>
      </c>
      <c r="R6" s="543">
        <f t="shared" si="1"/>
        <v>9.851560000000001</v>
      </c>
      <c r="S6" s="543">
        <f>S12</f>
        <v>24</v>
      </c>
      <c r="T6" s="543">
        <f>T12</f>
        <v>0.83</v>
      </c>
    </row>
    <row r="7" spans="1:20" s="397" customFormat="1" ht="15.75" customHeight="1">
      <c r="A7" s="536">
        <v>45044</v>
      </c>
      <c r="B7" s="544">
        <v>17</v>
      </c>
      <c r="C7" s="544">
        <v>329283</v>
      </c>
      <c r="D7" s="544">
        <v>13979</v>
      </c>
      <c r="E7" s="544">
        <v>0</v>
      </c>
      <c r="F7" s="544">
        <v>0</v>
      </c>
      <c r="G7" s="544">
        <v>1789</v>
      </c>
      <c r="H7" s="544">
        <v>86.053650000000005</v>
      </c>
      <c r="I7" s="544">
        <v>331072</v>
      </c>
      <c r="J7" s="544">
        <v>14065.05365</v>
      </c>
      <c r="K7" s="544">
        <v>44448</v>
      </c>
      <c r="L7" s="544">
        <v>1902.5776599999999</v>
      </c>
      <c r="M7" s="544">
        <v>0</v>
      </c>
      <c r="N7" s="544">
        <v>0</v>
      </c>
      <c r="O7" s="544">
        <v>0</v>
      </c>
      <c r="P7" s="544">
        <v>0</v>
      </c>
      <c r="Q7" s="544">
        <v>0</v>
      </c>
      <c r="R7" s="544">
        <v>0</v>
      </c>
      <c r="S7" s="544">
        <v>0</v>
      </c>
      <c r="T7" s="544">
        <v>0</v>
      </c>
    </row>
    <row r="8" spans="1:20" s="397" customFormat="1" ht="15.75" customHeight="1">
      <c r="A8" s="536">
        <v>45077</v>
      </c>
      <c r="B8" s="544">
        <v>22</v>
      </c>
      <c r="C8" s="544">
        <v>425984</v>
      </c>
      <c r="D8" s="544">
        <v>17955</v>
      </c>
      <c r="E8" s="544">
        <v>0</v>
      </c>
      <c r="F8" s="544">
        <v>0</v>
      </c>
      <c r="G8" s="544">
        <v>3230</v>
      </c>
      <c r="H8" s="544">
        <v>148.5</v>
      </c>
      <c r="I8" s="544">
        <v>429214</v>
      </c>
      <c r="J8" s="544">
        <v>18103.5</v>
      </c>
      <c r="K8" s="544">
        <v>50205</v>
      </c>
      <c r="L8" s="544">
        <v>2082</v>
      </c>
      <c r="M8" s="544">
        <v>0</v>
      </c>
      <c r="N8" s="544">
        <v>0</v>
      </c>
      <c r="O8" s="544">
        <v>0</v>
      </c>
      <c r="P8" s="544">
        <v>0</v>
      </c>
      <c r="Q8" s="544">
        <v>0</v>
      </c>
      <c r="R8" s="544">
        <v>0</v>
      </c>
      <c r="S8" s="544">
        <v>0</v>
      </c>
      <c r="T8" s="544">
        <v>0</v>
      </c>
    </row>
    <row r="9" spans="1:20" s="397" customFormat="1" ht="15.75" customHeight="1">
      <c r="A9" s="536">
        <v>45107</v>
      </c>
      <c r="B9" s="544">
        <v>21</v>
      </c>
      <c r="C9" s="544">
        <v>416963</v>
      </c>
      <c r="D9" s="544">
        <v>17182.150000000001</v>
      </c>
      <c r="E9" s="544">
        <v>0</v>
      </c>
      <c r="F9" s="544">
        <v>0</v>
      </c>
      <c r="G9" s="544">
        <v>2595</v>
      </c>
      <c r="H9" s="544">
        <v>120.94</v>
      </c>
      <c r="I9" s="544">
        <v>419558</v>
      </c>
      <c r="J9" s="544">
        <v>17303.092130000001</v>
      </c>
      <c r="K9" s="544">
        <v>50119</v>
      </c>
      <c r="L9" s="544">
        <v>2244.2955249999995</v>
      </c>
      <c r="M9" s="544">
        <v>0</v>
      </c>
      <c r="N9" s="544">
        <v>0</v>
      </c>
      <c r="O9" s="544">
        <v>0</v>
      </c>
      <c r="P9" s="544">
        <v>0</v>
      </c>
      <c r="Q9" s="544">
        <v>0</v>
      </c>
      <c r="R9" s="544">
        <v>0</v>
      </c>
      <c r="S9" s="544">
        <v>0</v>
      </c>
      <c r="T9" s="544">
        <v>0</v>
      </c>
    </row>
    <row r="10" spans="1:20" s="428" customFormat="1" ht="15.75" customHeight="1">
      <c r="A10" s="536">
        <v>45138</v>
      </c>
      <c r="B10" s="544">
        <v>21</v>
      </c>
      <c r="C10" s="544">
        <v>576927</v>
      </c>
      <c r="D10" s="544">
        <v>24896</v>
      </c>
      <c r="E10" s="544">
        <v>0</v>
      </c>
      <c r="F10" s="544">
        <v>0</v>
      </c>
      <c r="G10" s="544">
        <v>2826</v>
      </c>
      <c r="H10" s="544">
        <v>127</v>
      </c>
      <c r="I10" s="544">
        <v>579753</v>
      </c>
      <c r="J10" s="544">
        <v>25023</v>
      </c>
      <c r="K10" s="544">
        <v>59544</v>
      </c>
      <c r="L10" s="544">
        <v>2777</v>
      </c>
      <c r="M10" s="544">
        <v>21</v>
      </c>
      <c r="N10" s="544">
        <v>0.85299999999999998</v>
      </c>
      <c r="O10" s="544">
        <v>0</v>
      </c>
      <c r="P10" s="544">
        <v>0</v>
      </c>
      <c r="Q10" s="544">
        <v>21</v>
      </c>
      <c r="R10" s="544">
        <v>0.85314999999999996</v>
      </c>
      <c r="S10" s="544">
        <v>20</v>
      </c>
      <c r="T10" s="544">
        <v>0.79</v>
      </c>
    </row>
    <row r="11" spans="1:20" s="428" customFormat="1" ht="15.75" customHeight="1">
      <c r="A11" s="536">
        <v>45169</v>
      </c>
      <c r="B11" s="545">
        <v>22</v>
      </c>
      <c r="C11" s="545">
        <v>648268</v>
      </c>
      <c r="D11" s="545">
        <v>28725</v>
      </c>
      <c r="E11" s="545">
        <v>0</v>
      </c>
      <c r="F11" s="545">
        <v>0</v>
      </c>
      <c r="G11" s="545">
        <v>2667</v>
      </c>
      <c r="H11" s="545">
        <v>121</v>
      </c>
      <c r="I11" s="545">
        <v>650935</v>
      </c>
      <c r="J11" s="545">
        <v>28846</v>
      </c>
      <c r="K11" s="546">
        <v>57563</v>
      </c>
      <c r="L11" s="546">
        <v>2698</v>
      </c>
      <c r="M11" s="547">
        <v>133</v>
      </c>
      <c r="N11" s="548">
        <v>4.5919999999999996</v>
      </c>
      <c r="O11" s="547">
        <v>0</v>
      </c>
      <c r="P11" s="547">
        <v>0</v>
      </c>
      <c r="Q11" s="547">
        <v>133</v>
      </c>
      <c r="R11" s="548">
        <v>4.5919100000000004</v>
      </c>
      <c r="S11" s="547">
        <v>100</v>
      </c>
      <c r="T11" s="548">
        <v>3.45</v>
      </c>
    </row>
    <row r="12" spans="1:20" s="428" customFormat="1" ht="15.75" customHeight="1">
      <c r="A12" s="536">
        <v>45199</v>
      </c>
      <c r="B12" s="545">
        <v>20</v>
      </c>
      <c r="C12" s="545">
        <v>467569</v>
      </c>
      <c r="D12" s="545">
        <v>20190</v>
      </c>
      <c r="E12" s="545">
        <v>0</v>
      </c>
      <c r="F12" s="545">
        <v>0</v>
      </c>
      <c r="G12" s="545">
        <v>2230</v>
      </c>
      <c r="H12" s="545">
        <v>104</v>
      </c>
      <c r="I12" s="545">
        <v>469799</v>
      </c>
      <c r="J12" s="545">
        <v>20294</v>
      </c>
      <c r="K12" s="546">
        <v>53840</v>
      </c>
      <c r="L12" s="546">
        <v>2360</v>
      </c>
      <c r="M12" s="547">
        <v>128</v>
      </c>
      <c r="N12" s="548">
        <v>4.4059999999999997</v>
      </c>
      <c r="O12" s="547">
        <v>0</v>
      </c>
      <c r="P12" s="547">
        <v>0</v>
      </c>
      <c r="Q12" s="547">
        <v>128</v>
      </c>
      <c r="R12" s="548">
        <v>4.4065000000000003</v>
      </c>
      <c r="S12" s="547">
        <v>24</v>
      </c>
      <c r="T12" s="548">
        <v>0.83</v>
      </c>
    </row>
    <row r="13" spans="1:20">
      <c r="G13" s="429"/>
      <c r="H13" s="429"/>
      <c r="I13" s="429" t="s">
        <v>784</v>
      </c>
      <c r="J13" s="429" t="s">
        <v>784</v>
      </c>
      <c r="K13" s="429"/>
      <c r="L13" s="429"/>
      <c r="M13" s="430"/>
      <c r="N13" s="431"/>
      <c r="O13" s="432"/>
      <c r="P13" s="431"/>
      <c r="Q13" s="430"/>
      <c r="R13" s="431"/>
      <c r="S13" s="430"/>
      <c r="T13" s="431"/>
    </row>
    <row r="14" spans="1:20" ht="18.75" customHeight="1">
      <c r="A14" s="549" t="s">
        <v>1367</v>
      </c>
      <c r="B14" s="433"/>
      <c r="C14" s="434"/>
      <c r="D14" s="434"/>
      <c r="E14" s="429"/>
      <c r="F14" s="429"/>
      <c r="G14" s="429"/>
      <c r="H14" s="429"/>
      <c r="I14" s="429"/>
      <c r="J14" s="429"/>
      <c r="K14" s="429"/>
      <c r="L14" s="429"/>
      <c r="M14" s="430"/>
      <c r="N14" s="431"/>
      <c r="O14" s="432"/>
      <c r="P14" s="431"/>
      <c r="Q14" s="430"/>
      <c r="R14" s="431"/>
      <c r="S14" s="430"/>
      <c r="T14" s="431"/>
    </row>
    <row r="15" spans="1:20" ht="18.75" customHeight="1">
      <c r="A15" s="435" t="s">
        <v>824</v>
      </c>
      <c r="B15" s="436"/>
      <c r="C15" s="436"/>
      <c r="D15" s="436"/>
      <c r="E15" s="436"/>
      <c r="F15" s="436"/>
      <c r="G15" s="436"/>
      <c r="H15" s="436"/>
      <c r="I15" s="436"/>
      <c r="J15" s="436"/>
      <c r="K15" s="436"/>
      <c r="L15" s="436"/>
      <c r="M15" s="436"/>
      <c r="N15" s="436"/>
      <c r="O15" s="437"/>
    </row>
    <row r="16" spans="1:20" ht="18.75" customHeight="1">
      <c r="A16" s="438"/>
      <c r="B16" s="436"/>
      <c r="C16" s="436"/>
      <c r="D16" s="436"/>
      <c r="E16" s="436"/>
      <c r="F16" s="436"/>
      <c r="G16" s="436"/>
      <c r="H16" s="436"/>
      <c r="I16" s="436"/>
      <c r="J16" s="436"/>
      <c r="K16" s="436"/>
      <c r="L16" s="436"/>
      <c r="M16" s="436"/>
      <c r="N16" s="436"/>
    </row>
    <row r="17" spans="1:6" ht="18.75" customHeight="1">
      <c r="A17" s="435"/>
      <c r="E17" s="439"/>
      <c r="F17" s="439"/>
    </row>
    <row r="18" spans="1:6">
      <c r="A18" s="440"/>
      <c r="E18" s="439"/>
      <c r="F18" s="439"/>
    </row>
  </sheetData>
  <mergeCells count="14">
    <mergeCell ref="M3:N3"/>
    <mergeCell ref="O3:P3"/>
    <mergeCell ref="Q3:R3"/>
    <mergeCell ref="S3:T3"/>
    <mergeCell ref="A1:T1"/>
    <mergeCell ref="A2:A4"/>
    <mergeCell ref="B2:B4"/>
    <mergeCell ref="C2:L2"/>
    <mergeCell ref="M2:T2"/>
    <mergeCell ref="C3:D3"/>
    <mergeCell ref="E3:F3"/>
    <mergeCell ref="G3:H3"/>
    <mergeCell ref="I3:J3"/>
    <mergeCell ref="K3:L3"/>
  </mergeCells>
  <printOptions horizontalCentered="1"/>
  <pageMargins left="0.7" right="0.7" top="0.75" bottom="0.75" header="0.3" footer="0.3"/>
  <pageSetup scale="67" orientation="landscape"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1"/>
  <sheetViews>
    <sheetView workbookViewId="0">
      <selection sqref="A1:Q1"/>
    </sheetView>
  </sheetViews>
  <sheetFormatPr defaultColWidth="8.85546875" defaultRowHeight="15"/>
  <cols>
    <col min="1" max="1" width="13.42578125" style="441" customWidth="1"/>
    <col min="2" max="2" width="8.85546875" style="441"/>
    <col min="3" max="3" width="9.28515625" style="441" bestFit="1" customWidth="1"/>
    <col min="4" max="4" width="10.42578125" style="441" bestFit="1" customWidth="1"/>
    <col min="5" max="6" width="9.140625" style="441" customWidth="1"/>
    <col min="7" max="7" width="11" style="441" customWidth="1"/>
    <col min="8" max="14" width="8.85546875" style="441"/>
    <col min="15" max="15" width="10.85546875" style="441" bestFit="1" customWidth="1"/>
    <col min="16" max="16" width="11.28515625" style="441" customWidth="1"/>
    <col min="17" max="17" width="9.140625" style="441" customWidth="1"/>
    <col min="18" max="16384" width="8.85546875" style="441"/>
  </cols>
  <sheetData>
    <row r="1" spans="1:25">
      <c r="A1" s="1522" t="s">
        <v>825</v>
      </c>
      <c r="B1" s="1522"/>
      <c r="C1" s="1522"/>
      <c r="D1" s="1522"/>
      <c r="E1" s="1522"/>
      <c r="F1" s="1522"/>
      <c r="G1" s="1522"/>
      <c r="H1" s="1522"/>
      <c r="I1" s="1522"/>
      <c r="J1" s="1522"/>
      <c r="K1" s="1522"/>
      <c r="L1" s="1522"/>
      <c r="M1" s="1522"/>
      <c r="N1" s="1522"/>
      <c r="O1" s="1522"/>
      <c r="P1" s="1522"/>
      <c r="Q1" s="1522"/>
    </row>
    <row r="2" spans="1:25" ht="15.75">
      <c r="A2" s="1523" t="s">
        <v>766</v>
      </c>
      <c r="B2" s="1523"/>
      <c r="C2" s="1523"/>
      <c r="D2" s="1523"/>
      <c r="E2" s="1523"/>
      <c r="F2" s="1523"/>
      <c r="G2" s="1523"/>
      <c r="H2" s="1523"/>
      <c r="I2" s="1523"/>
      <c r="J2" s="1523"/>
      <c r="K2" s="1523"/>
      <c r="L2" s="1523"/>
      <c r="M2" s="1523"/>
      <c r="N2" s="1523"/>
    </row>
    <row r="3" spans="1:25" ht="58.5" customHeight="1">
      <c r="A3" s="1524" t="s">
        <v>786</v>
      </c>
      <c r="B3" s="1496" t="s">
        <v>797</v>
      </c>
      <c r="C3" s="1526" t="s">
        <v>826</v>
      </c>
      <c r="D3" s="1527"/>
      <c r="E3" s="1526" t="s">
        <v>827</v>
      </c>
      <c r="F3" s="1527"/>
      <c r="G3" s="1526" t="s">
        <v>828</v>
      </c>
      <c r="H3" s="1527"/>
      <c r="I3" s="1526" t="s">
        <v>829</v>
      </c>
      <c r="J3" s="1527"/>
      <c r="K3" s="1526" t="s">
        <v>138</v>
      </c>
      <c r="L3" s="1527"/>
      <c r="M3" s="1493" t="s">
        <v>805</v>
      </c>
      <c r="N3" s="1493"/>
    </row>
    <row r="4" spans="1:25" ht="60.75" customHeight="1">
      <c r="A4" s="1525"/>
      <c r="B4" s="1497"/>
      <c r="C4" s="416" t="s">
        <v>809</v>
      </c>
      <c r="D4" s="417" t="s">
        <v>807</v>
      </c>
      <c r="E4" s="416" t="s">
        <v>809</v>
      </c>
      <c r="F4" s="417" t="s">
        <v>807</v>
      </c>
      <c r="G4" s="416" t="s">
        <v>809</v>
      </c>
      <c r="H4" s="417" t="s">
        <v>807</v>
      </c>
      <c r="I4" s="416" t="s">
        <v>809</v>
      </c>
      <c r="J4" s="417" t="s">
        <v>807</v>
      </c>
      <c r="K4" s="416" t="s">
        <v>809</v>
      </c>
      <c r="L4" s="417" t="s">
        <v>807</v>
      </c>
      <c r="M4" s="416" t="s">
        <v>806</v>
      </c>
      <c r="N4" s="416" t="s">
        <v>830</v>
      </c>
    </row>
    <row r="5" spans="1:25">
      <c r="A5" s="540" t="s">
        <v>78</v>
      </c>
      <c r="B5" s="541">
        <v>258</v>
      </c>
      <c r="C5" s="541">
        <v>39744</v>
      </c>
      <c r="D5" s="541">
        <v>2823.1296599999991</v>
      </c>
      <c r="E5" s="541">
        <v>2579</v>
      </c>
      <c r="F5" s="541">
        <v>135.93044599999999</v>
      </c>
      <c r="G5" s="541">
        <v>9440</v>
      </c>
      <c r="H5" s="541">
        <v>473.45466999999996</v>
      </c>
      <c r="I5" s="541">
        <v>0</v>
      </c>
      <c r="J5" s="541">
        <v>0</v>
      </c>
      <c r="K5" s="541">
        <v>51763</v>
      </c>
      <c r="L5" s="541">
        <v>3432.514776</v>
      </c>
      <c r="M5" s="541">
        <v>50</v>
      </c>
      <c r="N5" s="541">
        <v>2.7987500000000001</v>
      </c>
    </row>
    <row r="6" spans="1:25" s="442" customFormat="1">
      <c r="A6" s="540" t="s">
        <v>79</v>
      </c>
      <c r="B6" s="538">
        <f>SUM(B7:B12)</f>
        <v>128</v>
      </c>
      <c r="C6" s="538">
        <f t="shared" ref="C6:L6" si="0">SUM(C7:C12)</f>
        <v>75</v>
      </c>
      <c r="D6" s="538">
        <f t="shared" si="0"/>
        <v>3.7293500000000002</v>
      </c>
      <c r="E6" s="538">
        <f t="shared" si="0"/>
        <v>0</v>
      </c>
      <c r="F6" s="538">
        <f t="shared" si="0"/>
        <v>0</v>
      </c>
      <c r="G6" s="538">
        <f>SUM(G7:G12)</f>
        <v>21</v>
      </c>
      <c r="H6" s="538">
        <f t="shared" si="0"/>
        <v>1.0297099999999999</v>
      </c>
      <c r="I6" s="538">
        <f t="shared" si="0"/>
        <v>0</v>
      </c>
      <c r="J6" s="538">
        <f t="shared" si="0"/>
        <v>0</v>
      </c>
      <c r="K6" s="538">
        <f t="shared" si="0"/>
        <v>96</v>
      </c>
      <c r="L6" s="538">
        <f t="shared" si="0"/>
        <v>4.7590599999999998</v>
      </c>
      <c r="M6" s="538" t="str">
        <f>M12</f>
        <v>-</v>
      </c>
      <c r="N6" s="538" t="str">
        <f>N12</f>
        <v>-</v>
      </c>
    </row>
    <row r="7" spans="1:25" s="442" customFormat="1">
      <c r="A7" s="536">
        <v>45044</v>
      </c>
      <c r="B7" s="539">
        <v>19</v>
      </c>
      <c r="C7" s="539">
        <v>73</v>
      </c>
      <c r="D7" s="539">
        <v>3.64575</v>
      </c>
      <c r="E7" s="539">
        <v>0</v>
      </c>
      <c r="F7" s="539">
        <v>0</v>
      </c>
      <c r="G7" s="539">
        <v>17</v>
      </c>
      <c r="H7" s="539">
        <v>0.83731</v>
      </c>
      <c r="I7" s="539">
        <v>0</v>
      </c>
      <c r="J7" s="539">
        <v>0</v>
      </c>
      <c r="K7" s="539">
        <v>90</v>
      </c>
      <c r="L7" s="539">
        <v>4.48306</v>
      </c>
      <c r="M7" s="539">
        <v>4</v>
      </c>
      <c r="N7" s="539">
        <v>0.1656</v>
      </c>
    </row>
    <row r="8" spans="1:25" s="442" customFormat="1">
      <c r="A8" s="536">
        <v>45077</v>
      </c>
      <c r="B8" s="539">
        <v>23</v>
      </c>
      <c r="C8" s="539">
        <v>2</v>
      </c>
      <c r="D8" s="539">
        <v>8.3599999999999994E-2</v>
      </c>
      <c r="E8" s="539">
        <v>0</v>
      </c>
      <c r="F8" s="539">
        <v>0</v>
      </c>
      <c r="G8" s="539">
        <v>4</v>
      </c>
      <c r="H8" s="539">
        <v>0.19239999999999999</v>
      </c>
      <c r="I8" s="539">
        <v>0</v>
      </c>
      <c r="J8" s="539">
        <v>0</v>
      </c>
      <c r="K8" s="539">
        <v>6</v>
      </c>
      <c r="L8" s="539">
        <v>0.27599999999999997</v>
      </c>
      <c r="M8" s="539" t="s">
        <v>328</v>
      </c>
      <c r="N8" s="539" t="s">
        <v>328</v>
      </c>
    </row>
    <row r="9" spans="1:25" s="442" customFormat="1">
      <c r="A9" s="536">
        <v>45107</v>
      </c>
      <c r="B9" s="539">
        <v>22</v>
      </c>
      <c r="C9" s="539">
        <v>0</v>
      </c>
      <c r="D9" s="539">
        <v>0</v>
      </c>
      <c r="E9" s="539">
        <v>0</v>
      </c>
      <c r="F9" s="539">
        <v>0</v>
      </c>
      <c r="G9" s="539">
        <v>0</v>
      </c>
      <c r="H9" s="539">
        <v>0</v>
      </c>
      <c r="I9" s="539">
        <v>0</v>
      </c>
      <c r="J9" s="539">
        <v>0</v>
      </c>
      <c r="K9" s="539">
        <v>0</v>
      </c>
      <c r="L9" s="539">
        <v>0</v>
      </c>
      <c r="M9" s="539" t="s">
        <v>328</v>
      </c>
      <c r="N9" s="539" t="s">
        <v>328</v>
      </c>
    </row>
    <row r="10" spans="1:25" s="437" customFormat="1">
      <c r="A10" s="536">
        <v>45138</v>
      </c>
      <c r="B10" s="539">
        <v>21</v>
      </c>
      <c r="C10" s="539">
        <v>0</v>
      </c>
      <c r="D10" s="539">
        <v>0</v>
      </c>
      <c r="E10" s="539">
        <v>0</v>
      </c>
      <c r="F10" s="539">
        <v>0</v>
      </c>
      <c r="G10" s="539">
        <v>0</v>
      </c>
      <c r="H10" s="539">
        <v>0</v>
      </c>
      <c r="I10" s="539">
        <v>0</v>
      </c>
      <c r="J10" s="539">
        <v>0</v>
      </c>
      <c r="K10" s="539">
        <v>0</v>
      </c>
      <c r="L10" s="539">
        <v>0</v>
      </c>
      <c r="M10" s="539" t="s">
        <v>328</v>
      </c>
      <c r="N10" s="539" t="s">
        <v>328</v>
      </c>
    </row>
    <row r="11" spans="1:25" s="437" customFormat="1">
      <c r="A11" s="536">
        <v>45169</v>
      </c>
      <c r="B11" s="539">
        <v>22</v>
      </c>
      <c r="C11" s="539">
        <v>0</v>
      </c>
      <c r="D11" s="539">
        <v>0</v>
      </c>
      <c r="E11" s="539">
        <v>0</v>
      </c>
      <c r="F11" s="539">
        <v>0</v>
      </c>
      <c r="G11" s="539">
        <v>0</v>
      </c>
      <c r="H11" s="539">
        <v>0</v>
      </c>
      <c r="I11" s="539">
        <v>0</v>
      </c>
      <c r="J11" s="539">
        <v>0</v>
      </c>
      <c r="K11" s="539">
        <v>0</v>
      </c>
      <c r="L11" s="539">
        <v>0</v>
      </c>
      <c r="M11" s="539" t="s">
        <v>328</v>
      </c>
      <c r="N11" s="539" t="s">
        <v>328</v>
      </c>
    </row>
    <row r="12" spans="1:25" s="437" customFormat="1">
      <c r="A12" s="536">
        <v>45199</v>
      </c>
      <c r="B12" s="539">
        <v>21</v>
      </c>
      <c r="C12" s="539">
        <v>0</v>
      </c>
      <c r="D12" s="539">
        <v>0</v>
      </c>
      <c r="E12" s="539">
        <v>0</v>
      </c>
      <c r="F12" s="539">
        <v>0</v>
      </c>
      <c r="G12" s="539">
        <v>0</v>
      </c>
      <c r="H12" s="539">
        <v>0</v>
      </c>
      <c r="I12" s="539">
        <v>0</v>
      </c>
      <c r="J12" s="539">
        <v>0</v>
      </c>
      <c r="K12" s="539">
        <v>0</v>
      </c>
      <c r="L12" s="539">
        <v>0</v>
      </c>
      <c r="M12" s="539" t="s">
        <v>328</v>
      </c>
      <c r="N12" s="539" t="s">
        <v>328</v>
      </c>
    </row>
    <row r="13" spans="1:25" s="437" customFormat="1">
      <c r="A13" s="443"/>
      <c r="B13" s="443"/>
      <c r="C13" s="443"/>
      <c r="D13" s="443"/>
      <c r="E13" s="443"/>
      <c r="F13" s="443"/>
      <c r="G13" s="443"/>
      <c r="H13" s="443"/>
      <c r="I13" s="443"/>
      <c r="J13" s="443"/>
      <c r="K13" s="443"/>
      <c r="L13" s="443"/>
      <c r="M13" s="443"/>
      <c r="N13" s="443"/>
    </row>
    <row r="14" spans="1:25" ht="15.75">
      <c r="A14" s="1520" t="s">
        <v>796</v>
      </c>
      <c r="B14" s="1520"/>
      <c r="C14" s="1520"/>
      <c r="D14" s="1520"/>
      <c r="E14" s="1520"/>
      <c r="F14" s="1520"/>
      <c r="G14" s="1520"/>
      <c r="H14" s="1520"/>
      <c r="I14" s="1520"/>
      <c r="J14" s="1520"/>
      <c r="K14" s="444"/>
      <c r="L14" s="444"/>
      <c r="M14" s="445"/>
      <c r="N14" s="444"/>
      <c r="O14" s="445"/>
      <c r="Y14" s="424"/>
    </row>
    <row r="15" spans="1:25" ht="51" customHeight="1">
      <c r="A15" s="1490" t="s">
        <v>159</v>
      </c>
      <c r="B15" s="1490" t="s">
        <v>797</v>
      </c>
      <c r="C15" s="1492" t="s">
        <v>831</v>
      </c>
      <c r="D15" s="1492"/>
      <c r="E15" s="1492"/>
      <c r="F15" s="1492"/>
      <c r="G15" s="1492" t="s">
        <v>138</v>
      </c>
      <c r="H15" s="1499"/>
      <c r="I15" s="1493" t="s">
        <v>805</v>
      </c>
      <c r="J15" s="1493"/>
      <c r="K15" s="444"/>
      <c r="L15" s="444" t="s">
        <v>784</v>
      </c>
      <c r="M15" s="444"/>
      <c r="N15" s="444"/>
      <c r="O15" s="445"/>
      <c r="Y15" s="420"/>
    </row>
    <row r="16" spans="1:25" ht="18.75" customHeight="1">
      <c r="A16" s="1498"/>
      <c r="B16" s="1498"/>
      <c r="C16" s="1521" t="s">
        <v>814</v>
      </c>
      <c r="D16" s="1521"/>
      <c r="E16" s="1494" t="s">
        <v>815</v>
      </c>
      <c r="F16" s="1495"/>
      <c r="G16" s="1496" t="s">
        <v>809</v>
      </c>
      <c r="H16" s="1496" t="s">
        <v>832</v>
      </c>
      <c r="I16" s="1496" t="s">
        <v>809</v>
      </c>
      <c r="J16" s="1519" t="s">
        <v>816</v>
      </c>
      <c r="K16" s="444" t="s">
        <v>784</v>
      </c>
      <c r="L16" s="444"/>
      <c r="M16" s="444"/>
      <c r="N16" s="444"/>
      <c r="O16" s="444"/>
      <c r="Y16" s="419" t="s">
        <v>784</v>
      </c>
    </row>
    <row r="17" spans="1:17" ht="57.75" customHeight="1">
      <c r="A17" s="1498"/>
      <c r="B17" s="1491"/>
      <c r="C17" s="416" t="s">
        <v>806</v>
      </c>
      <c r="D17" s="416" t="s">
        <v>807</v>
      </c>
      <c r="E17" s="416" t="s">
        <v>806</v>
      </c>
      <c r="F17" s="416" t="s">
        <v>807</v>
      </c>
      <c r="G17" s="1497"/>
      <c r="H17" s="1497"/>
      <c r="I17" s="1497"/>
      <c r="J17" s="1519"/>
      <c r="K17" s="444"/>
      <c r="L17" s="444"/>
      <c r="M17" s="444"/>
      <c r="N17" s="444"/>
      <c r="O17" s="444"/>
    </row>
    <row r="18" spans="1:17">
      <c r="A18" s="540" t="s">
        <v>78</v>
      </c>
      <c r="B18" s="550">
        <v>258</v>
      </c>
      <c r="C18" s="550">
        <v>52703</v>
      </c>
      <c r="D18" s="550">
        <v>2777.8</v>
      </c>
      <c r="E18" s="550">
        <v>42885</v>
      </c>
      <c r="F18" s="550">
        <v>2154.8899999999994</v>
      </c>
      <c r="G18" s="550">
        <v>95588</v>
      </c>
      <c r="H18" s="550">
        <v>4932.6900000000014</v>
      </c>
      <c r="I18" s="551" t="s">
        <v>328</v>
      </c>
      <c r="J18" s="551" t="s">
        <v>328</v>
      </c>
      <c r="K18" s="446"/>
      <c r="L18" s="445"/>
      <c r="M18" s="444"/>
      <c r="N18" s="444"/>
      <c r="O18" s="444"/>
    </row>
    <row r="19" spans="1:17" s="442" customFormat="1">
      <c r="A19" s="540" t="s">
        <v>79</v>
      </c>
      <c r="B19" s="552">
        <f>SUM(B20:B25)</f>
        <v>128</v>
      </c>
      <c r="C19" s="552">
        <f t="shared" ref="C19:H19" si="1">SUM(C20:C25)</f>
        <v>0</v>
      </c>
      <c r="D19" s="552">
        <f t="shared" si="1"/>
        <v>0</v>
      </c>
      <c r="E19" s="552">
        <f t="shared" si="1"/>
        <v>0</v>
      </c>
      <c r="F19" s="552">
        <f t="shared" si="1"/>
        <v>0</v>
      </c>
      <c r="G19" s="552">
        <f t="shared" si="1"/>
        <v>0</v>
      </c>
      <c r="H19" s="552">
        <f t="shared" si="1"/>
        <v>0</v>
      </c>
      <c r="I19" s="538" t="str">
        <f>I25</f>
        <v>-</v>
      </c>
      <c r="J19" s="538" t="str">
        <f>J25</f>
        <v>-</v>
      </c>
      <c r="K19" s="447"/>
      <c r="L19" s="447"/>
      <c r="M19" s="447"/>
      <c r="N19" s="447"/>
      <c r="O19" s="447"/>
      <c r="P19" s="447"/>
      <c r="Q19" s="447"/>
    </row>
    <row r="20" spans="1:17" s="442" customFormat="1">
      <c r="A20" s="536">
        <v>45044</v>
      </c>
      <c r="B20" s="553">
        <v>19</v>
      </c>
      <c r="C20" s="553">
        <v>0</v>
      </c>
      <c r="D20" s="553">
        <v>0</v>
      </c>
      <c r="E20" s="553">
        <v>0</v>
      </c>
      <c r="F20" s="553">
        <v>0</v>
      </c>
      <c r="G20" s="553">
        <v>0</v>
      </c>
      <c r="H20" s="553">
        <v>0</v>
      </c>
      <c r="I20" s="539" t="s">
        <v>328</v>
      </c>
      <c r="J20" s="539" t="s">
        <v>328</v>
      </c>
      <c r="K20" s="447"/>
      <c r="L20" s="447"/>
      <c r="M20" s="447"/>
      <c r="N20" s="447"/>
      <c r="O20" s="447"/>
      <c r="P20" s="447"/>
      <c r="Q20" s="447"/>
    </row>
    <row r="21" spans="1:17" s="442" customFormat="1">
      <c r="A21" s="536">
        <v>45077</v>
      </c>
      <c r="B21" s="553">
        <v>23</v>
      </c>
      <c r="C21" s="553">
        <v>0</v>
      </c>
      <c r="D21" s="553">
        <v>0</v>
      </c>
      <c r="E21" s="553">
        <v>0</v>
      </c>
      <c r="F21" s="553">
        <v>0</v>
      </c>
      <c r="G21" s="553">
        <v>0</v>
      </c>
      <c r="H21" s="553">
        <v>0</v>
      </c>
      <c r="I21" s="539" t="s">
        <v>328</v>
      </c>
      <c r="J21" s="539" t="s">
        <v>328</v>
      </c>
      <c r="K21" s="447"/>
      <c r="L21" s="447"/>
      <c r="M21" s="447"/>
      <c r="N21" s="447"/>
      <c r="O21" s="447"/>
      <c r="P21" s="447"/>
      <c r="Q21" s="447"/>
    </row>
    <row r="22" spans="1:17" s="442" customFormat="1">
      <c r="A22" s="536">
        <v>45107</v>
      </c>
      <c r="B22" s="553">
        <v>22</v>
      </c>
      <c r="C22" s="553">
        <v>0</v>
      </c>
      <c r="D22" s="553">
        <v>0</v>
      </c>
      <c r="E22" s="553">
        <v>0</v>
      </c>
      <c r="F22" s="553">
        <v>0</v>
      </c>
      <c r="G22" s="553">
        <v>0</v>
      </c>
      <c r="H22" s="553">
        <v>0</v>
      </c>
      <c r="I22" s="539" t="s">
        <v>328</v>
      </c>
      <c r="J22" s="539" t="s">
        <v>328</v>
      </c>
      <c r="K22" s="447"/>
      <c r="L22" s="447"/>
      <c r="M22" s="447"/>
      <c r="N22" s="447"/>
      <c r="O22" s="447"/>
      <c r="P22" s="447"/>
      <c r="Q22" s="447"/>
    </row>
    <row r="23" spans="1:17" s="437" customFormat="1">
      <c r="A23" s="536">
        <v>45138</v>
      </c>
      <c r="B23" s="553">
        <v>21</v>
      </c>
      <c r="C23" s="553">
        <v>0</v>
      </c>
      <c r="D23" s="553">
        <v>0</v>
      </c>
      <c r="E23" s="553">
        <v>0</v>
      </c>
      <c r="F23" s="553">
        <v>0</v>
      </c>
      <c r="G23" s="553">
        <v>0</v>
      </c>
      <c r="H23" s="553">
        <v>0</v>
      </c>
      <c r="I23" s="539" t="s">
        <v>328</v>
      </c>
      <c r="J23" s="539" t="s">
        <v>328</v>
      </c>
      <c r="M23" s="447"/>
      <c r="N23" s="447"/>
      <c r="O23" s="447"/>
      <c r="P23" s="447"/>
      <c r="Q23" s="447"/>
    </row>
    <row r="24" spans="1:17" s="437" customFormat="1">
      <c r="A24" s="536">
        <v>45169</v>
      </c>
      <c r="B24" s="553">
        <v>22</v>
      </c>
      <c r="C24" s="553">
        <v>0</v>
      </c>
      <c r="D24" s="553">
        <v>0</v>
      </c>
      <c r="E24" s="554">
        <v>0</v>
      </c>
      <c r="F24" s="554">
        <v>0</v>
      </c>
      <c r="G24" s="554">
        <v>0</v>
      </c>
      <c r="H24" s="554">
        <v>0</v>
      </c>
      <c r="I24" s="539" t="s">
        <v>328</v>
      </c>
      <c r="J24" s="539" t="s">
        <v>328</v>
      </c>
      <c r="M24" s="447"/>
      <c r="N24" s="447"/>
      <c r="O24" s="447"/>
      <c r="P24" s="447"/>
      <c r="Q24" s="447"/>
    </row>
    <row r="25" spans="1:17" s="437" customFormat="1">
      <c r="A25" s="536">
        <v>45199</v>
      </c>
      <c r="B25" s="553">
        <v>21</v>
      </c>
      <c r="C25" s="553">
        <v>0</v>
      </c>
      <c r="D25" s="553">
        <v>0</v>
      </c>
      <c r="E25" s="963">
        <v>0</v>
      </c>
      <c r="F25" s="963">
        <v>0</v>
      </c>
      <c r="G25" s="963">
        <v>0</v>
      </c>
      <c r="H25" s="963">
        <v>0</v>
      </c>
      <c r="I25" s="539" t="s">
        <v>328</v>
      </c>
      <c r="J25" s="539" t="s">
        <v>328</v>
      </c>
      <c r="M25" s="447"/>
      <c r="N25" s="447"/>
      <c r="O25" s="447"/>
      <c r="P25" s="447"/>
      <c r="Q25" s="447"/>
    </row>
    <row r="26" spans="1:17">
      <c r="H26" s="424"/>
      <c r="I26" s="424"/>
      <c r="J26" s="424"/>
      <c r="K26" s="448"/>
      <c r="L26" s="424"/>
      <c r="M26" s="424"/>
      <c r="N26" s="424"/>
      <c r="O26" s="424"/>
      <c r="P26" s="449"/>
      <c r="Q26" s="450"/>
    </row>
    <row r="27" spans="1:17">
      <c r="A27" s="555" t="s">
        <v>1367</v>
      </c>
      <c r="B27" s="418"/>
      <c r="C27" s="418"/>
      <c r="D27" s="418"/>
      <c r="E27" s="418"/>
      <c r="F27" s="418"/>
      <c r="G27" s="418"/>
      <c r="H27" s="445"/>
      <c r="I27" s="424"/>
      <c r="J27" s="420"/>
      <c r="K27" s="451"/>
      <c r="L27" s="420"/>
      <c r="M27" s="424"/>
      <c r="N27" s="419"/>
      <c r="O27" s="419"/>
      <c r="P27" s="419"/>
      <c r="Q27" s="419"/>
    </row>
    <row r="28" spans="1:17">
      <c r="A28" s="452" t="s">
        <v>352</v>
      </c>
      <c r="B28" s="418"/>
      <c r="C28" s="418"/>
      <c r="D28" s="418"/>
      <c r="E28" s="418"/>
      <c r="F28" s="418"/>
      <c r="G28" s="418"/>
      <c r="I28" s="424"/>
      <c r="J28" s="419"/>
      <c r="K28" s="419"/>
      <c r="L28" s="419"/>
      <c r="M28" s="419"/>
      <c r="N28" s="419"/>
      <c r="O28" s="419"/>
      <c r="P28" s="419"/>
      <c r="Q28" s="419"/>
    </row>
    <row r="29" spans="1:17">
      <c r="A29" s="453"/>
      <c r="B29" s="453"/>
      <c r="C29" s="453"/>
      <c r="D29" s="453"/>
      <c r="E29" s="453"/>
      <c r="F29" s="453"/>
      <c r="G29" s="453"/>
      <c r="H29" s="453"/>
      <c r="I29" s="453"/>
    </row>
    <row r="30" spans="1:17">
      <c r="A30" s="452"/>
      <c r="B30" s="419"/>
      <c r="C30" s="419"/>
      <c r="D30" s="419"/>
      <c r="E30" s="419"/>
      <c r="F30" s="419"/>
      <c r="G30" s="420"/>
      <c r="H30" s="424"/>
      <c r="I30" s="454"/>
      <c r="O30" s="455"/>
    </row>
    <row r="31" spans="1:17">
      <c r="A31" s="452"/>
      <c r="B31" s="419"/>
      <c r="C31" s="419"/>
      <c r="D31" s="419"/>
      <c r="E31" s="419"/>
      <c r="F31" s="419"/>
      <c r="O31" s="455"/>
      <c r="P31" s="455"/>
    </row>
  </sheetData>
  <mergeCells count="22">
    <mergeCell ref="A1:Q1"/>
    <mergeCell ref="A2:N2"/>
    <mergeCell ref="A3:A4"/>
    <mergeCell ref="B3:B4"/>
    <mergeCell ref="C3:D3"/>
    <mergeCell ref="E3:F3"/>
    <mergeCell ref="G3:H3"/>
    <mergeCell ref="I3:J3"/>
    <mergeCell ref="K3:L3"/>
    <mergeCell ref="M3:N3"/>
    <mergeCell ref="I16:I17"/>
    <mergeCell ref="J16:J17"/>
    <mergeCell ref="A14:J14"/>
    <mergeCell ref="A15:A17"/>
    <mergeCell ref="B15:B17"/>
    <mergeCell ref="C15:F15"/>
    <mergeCell ref="G15:H15"/>
    <mergeCell ref="I15:J15"/>
    <mergeCell ref="C16:D16"/>
    <mergeCell ref="E16:F16"/>
    <mergeCell ref="G16:G17"/>
    <mergeCell ref="H16:H17"/>
  </mergeCells>
  <printOptions horizontalCentered="1"/>
  <pageMargins left="0.7" right="0.7" top="0.75" bottom="0.75" header="0.3" footer="0.3"/>
  <pageSetup scale="1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workbookViewId="0">
      <selection activeCell="I7" sqref="I7:I12"/>
    </sheetView>
  </sheetViews>
  <sheetFormatPr defaultRowHeight="15"/>
  <sheetData>
    <row r="1" spans="1:13">
      <c r="A1" s="1245" t="s">
        <v>205</v>
      </c>
      <c r="B1" s="1245"/>
      <c r="C1" s="1245"/>
      <c r="D1" s="1245"/>
      <c r="E1" s="1245"/>
      <c r="F1" s="1245"/>
      <c r="G1" s="1245"/>
      <c r="H1" s="1245"/>
      <c r="I1" s="1245"/>
    </row>
    <row r="2" spans="1:13">
      <c r="A2" s="1246" t="s">
        <v>206</v>
      </c>
      <c r="B2" s="1221" t="s">
        <v>207</v>
      </c>
      <c r="C2" s="1221"/>
      <c r="D2" s="1221"/>
      <c r="E2" s="1221"/>
      <c r="F2" s="1221" t="s">
        <v>208</v>
      </c>
      <c r="G2" s="1221"/>
      <c r="H2" s="1247" t="s">
        <v>138</v>
      </c>
      <c r="I2" s="1248"/>
    </row>
    <row r="3" spans="1:13">
      <c r="A3" s="1246"/>
      <c r="B3" s="1221" t="s">
        <v>209</v>
      </c>
      <c r="C3" s="1221"/>
      <c r="D3" s="1221" t="s">
        <v>210</v>
      </c>
      <c r="E3" s="1221"/>
      <c r="F3" s="1221"/>
      <c r="G3" s="1221"/>
      <c r="H3" s="1248"/>
      <c r="I3" s="1248"/>
    </row>
    <row r="4" spans="1:13" ht="45">
      <c r="A4" s="1246"/>
      <c r="B4" s="134" t="s">
        <v>200</v>
      </c>
      <c r="C4" s="134" t="s">
        <v>211</v>
      </c>
      <c r="D4" s="134" t="s">
        <v>200</v>
      </c>
      <c r="E4" s="134" t="s">
        <v>211</v>
      </c>
      <c r="F4" s="134" t="s">
        <v>200</v>
      </c>
      <c r="G4" s="134" t="s">
        <v>211</v>
      </c>
      <c r="H4" s="134" t="s">
        <v>200</v>
      </c>
      <c r="I4" s="134" t="s">
        <v>211</v>
      </c>
    </row>
    <row r="5" spans="1:13">
      <c r="A5" s="106" t="s">
        <v>78</v>
      </c>
      <c r="B5" s="107">
        <v>125</v>
      </c>
      <c r="C5" s="109">
        <v>2333.1033799999996</v>
      </c>
      <c r="D5" s="107">
        <v>0</v>
      </c>
      <c r="E5" s="107">
        <v>0</v>
      </c>
      <c r="F5" s="135">
        <v>0</v>
      </c>
      <c r="G5" s="136">
        <v>0</v>
      </c>
      <c r="H5" s="137">
        <v>125</v>
      </c>
      <c r="I5" s="137">
        <v>2333.1033799999996</v>
      </c>
    </row>
    <row r="6" spans="1:13">
      <c r="A6" s="138" t="s">
        <v>79</v>
      </c>
      <c r="B6" s="942">
        <f>SUM(B7:B12)</f>
        <v>82</v>
      </c>
      <c r="C6" s="942">
        <f>SUM(C7:C12)</f>
        <v>2455.6877599999998</v>
      </c>
      <c r="D6" s="107">
        <f t="shared" ref="D6:I6" si="0">SUM(D7:D12)</f>
        <v>0</v>
      </c>
      <c r="E6" s="107">
        <f t="shared" si="0"/>
        <v>0</v>
      </c>
      <c r="F6" s="107">
        <f t="shared" si="0"/>
        <v>0</v>
      </c>
      <c r="G6" s="107">
        <f t="shared" si="0"/>
        <v>0</v>
      </c>
      <c r="H6" s="942">
        <f t="shared" si="0"/>
        <v>82</v>
      </c>
      <c r="I6" s="942">
        <f t="shared" si="0"/>
        <v>2455.6877599999998</v>
      </c>
    </row>
    <row r="7" spans="1:13">
      <c r="A7" s="139">
        <v>45017</v>
      </c>
      <c r="B7" s="140">
        <v>8</v>
      </c>
      <c r="C7" s="141">
        <v>179.41000000000003</v>
      </c>
      <c r="D7" s="142">
        <v>0</v>
      </c>
      <c r="E7" s="142">
        <v>0</v>
      </c>
      <c r="F7" s="142">
        <v>0</v>
      </c>
      <c r="G7" s="142">
        <v>0</v>
      </c>
      <c r="H7" s="941">
        <f t="shared" ref="H7:I12" si="1">SUM(B7,D7,F7)</f>
        <v>8</v>
      </c>
      <c r="I7" s="941">
        <f t="shared" si="1"/>
        <v>179.41000000000003</v>
      </c>
      <c r="K7" s="489"/>
      <c r="L7" s="991"/>
      <c r="M7" s="489"/>
    </row>
    <row r="8" spans="1:13">
      <c r="A8" s="139">
        <v>45047</v>
      </c>
      <c r="B8" s="140">
        <v>7</v>
      </c>
      <c r="C8" s="141">
        <v>157.26999999999998</v>
      </c>
      <c r="D8" s="142">
        <v>0</v>
      </c>
      <c r="E8" s="142">
        <v>0</v>
      </c>
      <c r="F8" s="142">
        <v>0</v>
      </c>
      <c r="G8" s="142">
        <v>0</v>
      </c>
      <c r="H8" s="941">
        <f t="shared" si="1"/>
        <v>7</v>
      </c>
      <c r="I8" s="941">
        <f t="shared" si="1"/>
        <v>157.26999999999998</v>
      </c>
    </row>
    <row r="9" spans="1:13">
      <c r="A9" s="139">
        <v>45078</v>
      </c>
      <c r="B9" s="140">
        <v>17</v>
      </c>
      <c r="C9" s="141">
        <v>680.09</v>
      </c>
      <c r="D9" s="142">
        <v>0</v>
      </c>
      <c r="E9" s="142">
        <v>0</v>
      </c>
      <c r="F9" s="142">
        <v>0</v>
      </c>
      <c r="G9" s="142">
        <v>0</v>
      </c>
      <c r="H9" s="941">
        <f t="shared" si="1"/>
        <v>17</v>
      </c>
      <c r="I9" s="941">
        <f t="shared" si="1"/>
        <v>680.09</v>
      </c>
    </row>
    <row r="10" spans="1:13">
      <c r="A10" s="139">
        <v>45108</v>
      </c>
      <c r="B10" s="140">
        <v>15</v>
      </c>
      <c r="C10" s="141">
        <v>434.72775999999999</v>
      </c>
      <c r="D10" s="142">
        <v>0</v>
      </c>
      <c r="E10" s="142">
        <v>0</v>
      </c>
      <c r="F10" s="142">
        <v>0</v>
      </c>
      <c r="G10" s="142">
        <v>0</v>
      </c>
      <c r="H10" s="941">
        <f t="shared" si="1"/>
        <v>15</v>
      </c>
      <c r="I10" s="941">
        <f t="shared" si="1"/>
        <v>434.72775999999999</v>
      </c>
    </row>
    <row r="11" spans="1:13">
      <c r="A11" s="139">
        <v>45139</v>
      </c>
      <c r="B11" s="140">
        <v>15</v>
      </c>
      <c r="C11" s="141">
        <v>477.96999999999997</v>
      </c>
      <c r="D11" s="142">
        <v>0</v>
      </c>
      <c r="E11" s="142">
        <v>0</v>
      </c>
      <c r="F11" s="142">
        <v>0</v>
      </c>
      <c r="G11" s="142">
        <v>0</v>
      </c>
      <c r="H11" s="941">
        <f t="shared" si="1"/>
        <v>15</v>
      </c>
      <c r="I11" s="941">
        <f t="shared" si="1"/>
        <v>477.96999999999997</v>
      </c>
    </row>
    <row r="12" spans="1:13">
      <c r="A12" s="139">
        <v>45170</v>
      </c>
      <c r="B12" s="141">
        <v>20</v>
      </c>
      <c r="C12" s="141">
        <v>526.21999999999991</v>
      </c>
      <c r="D12" s="142">
        <v>0</v>
      </c>
      <c r="E12" s="142">
        <v>0</v>
      </c>
      <c r="F12" s="142">
        <v>0</v>
      </c>
      <c r="G12" s="142">
        <v>0</v>
      </c>
      <c r="H12" s="941">
        <f t="shared" si="1"/>
        <v>20</v>
      </c>
      <c r="I12" s="941">
        <f t="shared" si="1"/>
        <v>526.21999999999991</v>
      </c>
    </row>
    <row r="13" spans="1:13">
      <c r="A13" s="1244" t="s">
        <v>212</v>
      </c>
      <c r="B13" s="1244"/>
      <c r="C13" s="1244"/>
      <c r="D13" s="1244"/>
      <c r="E13" s="1244"/>
      <c r="F13" s="1244"/>
      <c r="G13" s="1244"/>
      <c r="H13" s="1244"/>
      <c r="I13" s="1244"/>
    </row>
    <row r="14" spans="1:13">
      <c r="A14" s="1180" t="s">
        <v>1306</v>
      </c>
      <c r="B14" s="1180"/>
      <c r="C14" s="1180"/>
      <c r="D14" s="1180"/>
      <c r="E14" s="143"/>
      <c r="F14" s="144"/>
      <c r="G14" s="144"/>
      <c r="H14" s="144"/>
      <c r="I14" s="144"/>
    </row>
    <row r="15" spans="1:13">
      <c r="A15" s="1214" t="s">
        <v>213</v>
      </c>
      <c r="B15" s="1214"/>
      <c r="C15" s="121"/>
      <c r="D15" s="121"/>
      <c r="E15" s="121"/>
      <c r="F15" s="117"/>
      <c r="G15" s="117"/>
      <c r="H15" s="117"/>
      <c r="I15" s="117"/>
    </row>
    <row r="16" spans="1:13">
      <c r="A16" s="122"/>
      <c r="B16" s="145"/>
      <c r="C16" s="123"/>
      <c r="D16" s="145"/>
      <c r="E16" s="145"/>
      <c r="F16" s="146"/>
      <c r="G16" s="146"/>
      <c r="H16" s="145"/>
      <c r="I16" s="123"/>
    </row>
    <row r="17" spans="1:9">
      <c r="A17" s="122"/>
      <c r="B17" s="145"/>
      <c r="C17" s="145"/>
      <c r="D17" s="145"/>
      <c r="E17" s="145"/>
      <c r="F17" s="145"/>
      <c r="G17" s="145"/>
      <c r="H17" s="145"/>
      <c r="I17" s="145"/>
    </row>
    <row r="18" spans="1:9">
      <c r="A18" s="122"/>
      <c r="B18" s="145"/>
      <c r="C18" s="147"/>
      <c r="D18" s="148"/>
      <c r="E18" s="148"/>
      <c r="F18" s="148"/>
      <c r="G18" s="148"/>
      <c r="H18" s="145"/>
      <c r="I18" s="147"/>
    </row>
    <row r="19" spans="1:9">
      <c r="A19" s="122"/>
      <c r="B19" s="145"/>
      <c r="C19" s="147"/>
      <c r="D19" s="148"/>
      <c r="E19" s="148"/>
      <c r="F19" s="148"/>
      <c r="G19" s="148"/>
      <c r="H19" s="145"/>
      <c r="I19" s="147"/>
    </row>
    <row r="20" spans="1:9" ht="15.75">
      <c r="A20" s="149"/>
      <c r="B20" s="150"/>
      <c r="C20" s="151"/>
      <c r="D20" s="152"/>
      <c r="E20" s="152"/>
      <c r="F20" s="152"/>
      <c r="G20" s="152"/>
      <c r="H20" s="150"/>
      <c r="I20" s="151"/>
    </row>
    <row r="21" spans="1:9" ht="15.75">
      <c r="A21" s="153"/>
      <c r="B21" s="150"/>
      <c r="C21" s="151"/>
      <c r="D21" s="152"/>
      <c r="E21" s="152"/>
      <c r="F21" s="152"/>
      <c r="G21" s="152"/>
      <c r="H21" s="150"/>
      <c r="I21" s="151"/>
    </row>
    <row r="22" spans="1:9" ht="15.75">
      <c r="A22" s="154"/>
      <c r="B22" s="151"/>
      <c r="C22" s="151"/>
      <c r="D22" s="151"/>
      <c r="E22" s="151"/>
      <c r="F22" s="151"/>
      <c r="G22" s="151"/>
      <c r="H22" s="151"/>
      <c r="I22" s="151"/>
    </row>
    <row r="23" spans="1:9" ht="15.75">
      <c r="A23" s="10"/>
      <c r="B23" s="151"/>
      <c r="C23" s="151"/>
      <c r="D23" s="151"/>
      <c r="E23" s="151"/>
      <c r="F23" s="151"/>
      <c r="G23" s="151"/>
      <c r="H23" s="151"/>
      <c r="I23" s="151"/>
    </row>
  </sheetData>
  <mergeCells count="10">
    <mergeCell ref="A13:I13"/>
    <mergeCell ref="A14:D14"/>
    <mergeCell ref="A15:B15"/>
    <mergeCell ref="A1:I1"/>
    <mergeCell ref="A2:A4"/>
    <mergeCell ref="B2:E2"/>
    <mergeCell ref="F2:G3"/>
    <mergeCell ref="H2:I3"/>
    <mergeCell ref="B3:C3"/>
    <mergeCell ref="D3:E3"/>
  </mergeCells>
  <printOptions horizontalCentered="1"/>
  <pageMargins left="0.7" right="0.7" top="0.75" bottom="0.75" header="0.3" footer="0.3"/>
  <pageSetup paperSize="9"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9"/>
  <sheetViews>
    <sheetView zoomScale="91" zoomScaleNormal="91" workbookViewId="0"/>
  </sheetViews>
  <sheetFormatPr defaultColWidth="9.140625" defaultRowHeight="15.75"/>
  <cols>
    <col min="1" max="1" width="12.28515625" style="459" customWidth="1"/>
    <col min="2" max="2" width="8.7109375" style="459" customWidth="1"/>
    <col min="3" max="3" width="15.140625" style="459" customWidth="1"/>
    <col min="4" max="4" width="10.42578125" style="459" customWidth="1"/>
    <col min="5" max="5" width="12.7109375" style="459" customWidth="1"/>
    <col min="6" max="8" width="11.7109375" style="459" customWidth="1"/>
    <col min="9" max="9" width="11.28515625" style="459" customWidth="1"/>
    <col min="10" max="10" width="11.5703125" style="459" customWidth="1"/>
    <col min="11" max="11" width="10.7109375" style="464" customWidth="1"/>
    <col min="12" max="13" width="10.140625" style="464" customWidth="1"/>
    <col min="14" max="14" width="10.7109375" style="459" customWidth="1"/>
    <col min="15" max="15" width="10.85546875" style="459" customWidth="1"/>
    <col min="16" max="16" width="10.42578125" style="459" bestFit="1" customWidth="1"/>
    <col min="17" max="17" width="9.42578125" style="459" bestFit="1" customWidth="1"/>
    <col min="18" max="16384" width="9.140625" style="459"/>
  </cols>
  <sheetData>
    <row r="1" spans="1:15">
      <c r="A1" s="456" t="s">
        <v>833</v>
      </c>
      <c r="B1" s="457"/>
      <c r="C1" s="457"/>
      <c r="D1" s="457"/>
      <c r="E1" s="457"/>
      <c r="F1" s="457"/>
      <c r="G1" s="457"/>
      <c r="H1" s="457"/>
      <c r="I1" s="457"/>
      <c r="J1" s="457"/>
      <c r="K1" s="457"/>
      <c r="L1" s="457"/>
      <c r="M1" s="457"/>
      <c r="N1" s="458"/>
    </row>
    <row r="2" spans="1:15" ht="18.75">
      <c r="A2" s="1539" t="s">
        <v>766</v>
      </c>
      <c r="B2" s="1539"/>
      <c r="C2" s="1539"/>
      <c r="D2" s="1539"/>
      <c r="E2" s="1539"/>
      <c r="F2" s="1539"/>
      <c r="G2" s="1539"/>
      <c r="H2" s="1539"/>
      <c r="I2" s="1539"/>
      <c r="J2" s="1539"/>
      <c r="K2" s="1539"/>
      <c r="L2" s="1539"/>
      <c r="M2" s="1539"/>
      <c r="N2" s="1539"/>
    </row>
    <row r="3" spans="1:15" ht="69" customHeight="1">
      <c r="A3" s="1540" t="s">
        <v>786</v>
      </c>
      <c r="B3" s="1537" t="s">
        <v>797</v>
      </c>
      <c r="C3" s="1541" t="s">
        <v>826</v>
      </c>
      <c r="D3" s="1542"/>
      <c r="E3" s="1541" t="s">
        <v>827</v>
      </c>
      <c r="F3" s="1542"/>
      <c r="G3" s="1541" t="s">
        <v>834</v>
      </c>
      <c r="H3" s="1542"/>
      <c r="I3" s="1541" t="s">
        <v>835</v>
      </c>
      <c r="J3" s="1542"/>
      <c r="K3" s="1541" t="s">
        <v>138</v>
      </c>
      <c r="L3" s="1542"/>
      <c r="M3" s="1540" t="s">
        <v>805</v>
      </c>
      <c r="N3" s="1540"/>
    </row>
    <row r="4" spans="1:15" ht="47.25">
      <c r="A4" s="1540"/>
      <c r="B4" s="1538"/>
      <c r="C4" s="460" t="s">
        <v>806</v>
      </c>
      <c r="D4" s="460" t="s">
        <v>836</v>
      </c>
      <c r="E4" s="460" t="s">
        <v>806</v>
      </c>
      <c r="F4" s="460" t="s">
        <v>836</v>
      </c>
      <c r="G4" s="460" t="s">
        <v>806</v>
      </c>
      <c r="H4" s="460" t="s">
        <v>836</v>
      </c>
      <c r="I4" s="460" t="s">
        <v>806</v>
      </c>
      <c r="J4" s="460" t="s">
        <v>836</v>
      </c>
      <c r="K4" s="460" t="s">
        <v>806</v>
      </c>
      <c r="L4" s="460" t="s">
        <v>836</v>
      </c>
      <c r="M4" s="460" t="s">
        <v>806</v>
      </c>
      <c r="N4" s="460" t="s">
        <v>837</v>
      </c>
    </row>
    <row r="5" spans="1:15" s="461" customFormat="1" ht="15" customHeight="1">
      <c r="A5" s="540" t="s">
        <v>78</v>
      </c>
      <c r="B5" s="556">
        <v>258</v>
      </c>
      <c r="C5" s="556">
        <v>0</v>
      </c>
      <c r="D5" s="556">
        <v>0</v>
      </c>
      <c r="E5" s="556">
        <v>267</v>
      </c>
      <c r="F5" s="556">
        <v>14.088789999999999</v>
      </c>
      <c r="G5" s="556">
        <v>0</v>
      </c>
      <c r="H5" s="556">
        <v>0</v>
      </c>
      <c r="I5" s="556">
        <v>0</v>
      </c>
      <c r="J5" s="556">
        <v>0</v>
      </c>
      <c r="K5" s="556">
        <v>267</v>
      </c>
      <c r="L5" s="556">
        <v>14.088789999999999</v>
      </c>
      <c r="M5" s="557">
        <v>1</v>
      </c>
      <c r="N5" s="557">
        <v>5.9928000000000002E-2</v>
      </c>
    </row>
    <row r="6" spans="1:15" s="462" customFormat="1">
      <c r="A6" s="540" t="s">
        <v>79</v>
      </c>
      <c r="B6" s="557">
        <f>SUM(B7:B12)</f>
        <v>128</v>
      </c>
      <c r="C6" s="557">
        <f t="shared" ref="C6:L6" si="0">SUM(C7:C12)</f>
        <v>0</v>
      </c>
      <c r="D6" s="557">
        <f t="shared" si="0"/>
        <v>0</v>
      </c>
      <c r="E6" s="557">
        <f t="shared" si="0"/>
        <v>71</v>
      </c>
      <c r="F6" s="557">
        <f t="shared" si="0"/>
        <v>4.2484680000000008</v>
      </c>
      <c r="G6" s="557">
        <f t="shared" si="0"/>
        <v>102654</v>
      </c>
      <c r="H6" s="557">
        <f t="shared" si="0"/>
        <v>4965.7892075000009</v>
      </c>
      <c r="I6" s="557">
        <f t="shared" si="0"/>
        <v>0</v>
      </c>
      <c r="J6" s="557">
        <f t="shared" si="0"/>
        <v>0</v>
      </c>
      <c r="K6" s="557">
        <f t="shared" si="0"/>
        <v>102725</v>
      </c>
      <c r="L6" s="557">
        <f t="shared" si="0"/>
        <v>4969.677675500001</v>
      </c>
      <c r="M6" s="557">
        <f>M12</f>
        <v>52</v>
      </c>
      <c r="N6" s="557">
        <f>N12</f>
        <v>2.77</v>
      </c>
    </row>
    <row r="7" spans="1:15" s="462" customFormat="1">
      <c r="A7" s="536">
        <v>45044</v>
      </c>
      <c r="B7" s="558">
        <v>19</v>
      </c>
      <c r="C7" s="558">
        <v>0</v>
      </c>
      <c r="D7" s="558">
        <v>0</v>
      </c>
      <c r="E7" s="558">
        <v>20</v>
      </c>
      <c r="F7" s="558">
        <v>1.2034880000000003</v>
      </c>
      <c r="G7" s="558">
        <v>0</v>
      </c>
      <c r="H7" s="558">
        <v>0</v>
      </c>
      <c r="I7" s="558">
        <v>0</v>
      </c>
      <c r="J7" s="558">
        <v>0</v>
      </c>
      <c r="K7" s="558">
        <v>20</v>
      </c>
      <c r="L7" s="558">
        <v>1.2034880000000003</v>
      </c>
      <c r="M7" s="558">
        <v>1</v>
      </c>
      <c r="N7" s="558">
        <v>6.0336000000000001E-2</v>
      </c>
    </row>
    <row r="8" spans="1:15" s="462" customFormat="1">
      <c r="A8" s="536">
        <v>45077</v>
      </c>
      <c r="B8" s="558">
        <v>23</v>
      </c>
      <c r="C8" s="558">
        <v>0</v>
      </c>
      <c r="D8" s="558">
        <v>0</v>
      </c>
      <c r="E8" s="558">
        <v>26</v>
      </c>
      <c r="F8" s="558">
        <v>1.5666650000000002</v>
      </c>
      <c r="G8" s="558">
        <v>22276</v>
      </c>
      <c r="H8" s="558">
        <v>1015.9231025000003</v>
      </c>
      <c r="I8" s="558">
        <v>0</v>
      </c>
      <c r="J8" s="558">
        <v>0</v>
      </c>
      <c r="K8" s="558">
        <v>22302</v>
      </c>
      <c r="L8" s="558">
        <v>1017.4897675000002</v>
      </c>
      <c r="M8" s="558">
        <v>311</v>
      </c>
      <c r="N8" s="558">
        <v>11.76</v>
      </c>
    </row>
    <row r="9" spans="1:15" s="462" customFormat="1">
      <c r="A9" s="536">
        <v>45107</v>
      </c>
      <c r="B9" s="558">
        <v>22</v>
      </c>
      <c r="C9" s="558">
        <v>0</v>
      </c>
      <c r="D9" s="558">
        <v>0</v>
      </c>
      <c r="E9" s="558">
        <v>24</v>
      </c>
      <c r="F9" s="558">
        <v>1.42</v>
      </c>
      <c r="G9" s="558">
        <v>25701</v>
      </c>
      <c r="H9" s="558">
        <v>1217</v>
      </c>
      <c r="I9" s="558">
        <v>0</v>
      </c>
      <c r="J9" s="558">
        <v>0</v>
      </c>
      <c r="K9" s="558">
        <v>25725</v>
      </c>
      <c r="L9" s="558">
        <v>1218.06</v>
      </c>
      <c r="M9" s="558">
        <v>510</v>
      </c>
      <c r="N9" s="558">
        <v>24.18</v>
      </c>
    </row>
    <row r="10" spans="1:15" s="463" customFormat="1">
      <c r="A10" s="536">
        <v>45138</v>
      </c>
      <c r="B10" s="558">
        <v>21</v>
      </c>
      <c r="C10" s="558">
        <v>0</v>
      </c>
      <c r="D10" s="558">
        <v>0</v>
      </c>
      <c r="E10" s="558">
        <v>1</v>
      </c>
      <c r="F10" s="558">
        <v>5.8314999999999999E-2</v>
      </c>
      <c r="G10" s="558">
        <v>17871</v>
      </c>
      <c r="H10" s="558">
        <v>922.28721000000041</v>
      </c>
      <c r="I10" s="558">
        <v>0</v>
      </c>
      <c r="J10" s="558">
        <v>0</v>
      </c>
      <c r="K10" s="558">
        <v>17872</v>
      </c>
      <c r="L10" s="558">
        <v>922.34552500000041</v>
      </c>
      <c r="M10" s="558">
        <v>84</v>
      </c>
      <c r="N10" s="558">
        <v>3.8268675000000001</v>
      </c>
    </row>
    <row r="11" spans="1:15" s="463" customFormat="1">
      <c r="A11" s="559">
        <v>45169</v>
      </c>
      <c r="B11" s="558">
        <v>22</v>
      </c>
      <c r="C11" s="558">
        <v>0</v>
      </c>
      <c r="D11" s="558">
        <v>0</v>
      </c>
      <c r="E11" s="558">
        <v>0</v>
      </c>
      <c r="F11" s="558">
        <v>0</v>
      </c>
      <c r="G11" s="558">
        <v>23618</v>
      </c>
      <c r="H11" s="558">
        <v>1159.3288950000001</v>
      </c>
      <c r="I11" s="558">
        <v>0</v>
      </c>
      <c r="J11" s="558">
        <v>0</v>
      </c>
      <c r="K11" s="558">
        <v>23618</v>
      </c>
      <c r="L11" s="558">
        <v>1159.3288950000001</v>
      </c>
      <c r="M11" s="558">
        <v>72</v>
      </c>
      <c r="N11" s="558">
        <v>3.0020950000000006</v>
      </c>
    </row>
    <row r="12" spans="1:15" s="464" customFormat="1">
      <c r="A12" s="559">
        <v>45199</v>
      </c>
      <c r="B12" s="558">
        <v>21</v>
      </c>
      <c r="C12" s="558">
        <v>0</v>
      </c>
      <c r="D12" s="558">
        <v>0</v>
      </c>
      <c r="E12" s="558">
        <v>0</v>
      </c>
      <c r="F12" s="558">
        <v>0</v>
      </c>
      <c r="G12" s="558">
        <v>13188</v>
      </c>
      <c r="H12" s="558">
        <v>651.25</v>
      </c>
      <c r="I12" s="558">
        <v>0</v>
      </c>
      <c r="J12" s="558">
        <v>0</v>
      </c>
      <c r="K12" s="558">
        <v>13188</v>
      </c>
      <c r="L12" s="558">
        <v>651.25</v>
      </c>
      <c r="M12" s="558">
        <v>52</v>
      </c>
      <c r="N12" s="558">
        <v>2.77</v>
      </c>
    </row>
    <row r="13" spans="1:15" ht="18.75">
      <c r="A13" s="1530" t="s">
        <v>796</v>
      </c>
      <c r="B13" s="1530"/>
      <c r="C13" s="1530"/>
      <c r="D13" s="1530"/>
      <c r="E13" s="1530"/>
      <c r="F13" s="1530"/>
      <c r="G13" s="1530"/>
      <c r="H13" s="1530"/>
      <c r="I13" s="1530"/>
      <c r="J13" s="1530"/>
      <c r="K13" s="465"/>
      <c r="L13" s="465"/>
    </row>
    <row r="14" spans="1:15" ht="81" customHeight="1">
      <c r="A14" s="1528" t="s">
        <v>786</v>
      </c>
      <c r="B14" s="1528" t="s">
        <v>797</v>
      </c>
      <c r="C14" s="1532" t="s">
        <v>812</v>
      </c>
      <c r="D14" s="1533"/>
      <c r="E14" s="1533"/>
      <c r="F14" s="1534"/>
      <c r="G14" s="1532" t="s">
        <v>138</v>
      </c>
      <c r="H14" s="1534"/>
      <c r="I14" s="1532" t="s">
        <v>805</v>
      </c>
      <c r="J14" s="1534"/>
      <c r="K14" s="459"/>
      <c r="L14" s="459"/>
    </row>
    <row r="15" spans="1:15" ht="21" customHeight="1">
      <c r="A15" s="1531"/>
      <c r="B15" s="1531"/>
      <c r="C15" s="1535" t="s">
        <v>814</v>
      </c>
      <c r="D15" s="1536"/>
      <c r="E15" s="1535" t="s">
        <v>815</v>
      </c>
      <c r="F15" s="1536"/>
      <c r="G15" s="1537" t="s">
        <v>806</v>
      </c>
      <c r="H15" s="1537" t="s">
        <v>838</v>
      </c>
      <c r="I15" s="1528" t="s">
        <v>809</v>
      </c>
      <c r="J15" s="1528" t="s">
        <v>839</v>
      </c>
      <c r="K15" s="459"/>
      <c r="L15" s="459"/>
    </row>
    <row r="16" spans="1:15" ht="69.75" customHeight="1">
      <c r="A16" s="1529"/>
      <c r="B16" s="1529"/>
      <c r="C16" s="460" t="s">
        <v>806</v>
      </c>
      <c r="D16" s="460" t="s">
        <v>836</v>
      </c>
      <c r="E16" s="460" t="s">
        <v>806</v>
      </c>
      <c r="F16" s="460" t="s">
        <v>836</v>
      </c>
      <c r="G16" s="1538"/>
      <c r="H16" s="1538"/>
      <c r="I16" s="1529"/>
      <c r="J16" s="1529"/>
      <c r="K16" s="459"/>
      <c r="L16" s="459"/>
      <c r="N16" s="466"/>
      <c r="O16" s="459" t="s">
        <v>784</v>
      </c>
    </row>
    <row r="17" spans="1:19">
      <c r="A17" s="540" t="s">
        <v>78</v>
      </c>
      <c r="B17" s="560">
        <v>258</v>
      </c>
      <c r="C17" s="560">
        <v>190221</v>
      </c>
      <c r="D17" s="560">
        <v>10192.341745000002</v>
      </c>
      <c r="E17" s="560">
        <v>144323</v>
      </c>
      <c r="F17" s="560">
        <v>7548.7102944999997</v>
      </c>
      <c r="G17" s="560">
        <v>334544</v>
      </c>
      <c r="H17" s="560">
        <v>17741.052039500002</v>
      </c>
      <c r="I17" s="560">
        <v>2493</v>
      </c>
      <c r="J17" s="560">
        <v>146.19999999999999</v>
      </c>
      <c r="K17" s="459"/>
      <c r="L17" s="459"/>
      <c r="N17" s="466"/>
    </row>
    <row r="18" spans="1:19">
      <c r="A18" s="540" t="s">
        <v>79</v>
      </c>
      <c r="B18" s="560">
        <f>SUM(B19:B24)</f>
        <v>128</v>
      </c>
      <c r="C18" s="560">
        <f t="shared" ref="C18:H18" si="1">SUM(C19:C24)</f>
        <v>24577</v>
      </c>
      <c r="D18" s="560">
        <f t="shared" si="1"/>
        <v>1509.6157925000002</v>
      </c>
      <c r="E18" s="560">
        <f t="shared" si="1"/>
        <v>23398</v>
      </c>
      <c r="F18" s="560">
        <f t="shared" si="1"/>
        <v>1393.5182174999995</v>
      </c>
      <c r="G18" s="560">
        <f t="shared" si="1"/>
        <v>47975</v>
      </c>
      <c r="H18" s="560">
        <f t="shared" si="1"/>
        <v>2903.1340099999998</v>
      </c>
      <c r="I18" s="560">
        <f>I24</f>
        <v>0</v>
      </c>
      <c r="J18" s="560">
        <f>J24</f>
        <v>0</v>
      </c>
      <c r="K18" s="459"/>
      <c r="L18" s="459"/>
      <c r="N18" s="466"/>
    </row>
    <row r="19" spans="1:19">
      <c r="A19" s="536">
        <v>45044</v>
      </c>
      <c r="B19" s="561">
        <v>19</v>
      </c>
      <c r="C19" s="561">
        <v>11269</v>
      </c>
      <c r="D19" s="561">
        <v>694.83447650000016</v>
      </c>
      <c r="E19" s="561">
        <v>14361</v>
      </c>
      <c r="F19" s="561">
        <v>851.46241399999974</v>
      </c>
      <c r="G19" s="561">
        <v>25630</v>
      </c>
      <c r="H19" s="561">
        <v>1546.2968904999998</v>
      </c>
      <c r="I19" s="561">
        <v>747</v>
      </c>
      <c r="J19" s="561">
        <v>45.113500000000002</v>
      </c>
      <c r="K19" s="459"/>
      <c r="L19" s="459"/>
      <c r="N19" s="466"/>
    </row>
    <row r="20" spans="1:19">
      <c r="A20" s="536">
        <v>45077</v>
      </c>
      <c r="B20" s="561">
        <v>23</v>
      </c>
      <c r="C20" s="561">
        <v>11143</v>
      </c>
      <c r="D20" s="561">
        <v>682.78131599999995</v>
      </c>
      <c r="E20" s="561">
        <v>7623</v>
      </c>
      <c r="F20" s="561">
        <v>457.64991349999991</v>
      </c>
      <c r="G20" s="561">
        <v>18766</v>
      </c>
      <c r="H20" s="561">
        <v>1140.4312295</v>
      </c>
      <c r="I20" s="561">
        <v>637</v>
      </c>
      <c r="J20" s="561">
        <v>38.35</v>
      </c>
      <c r="K20" s="459"/>
      <c r="L20" s="459"/>
      <c r="N20" s="466"/>
    </row>
    <row r="21" spans="1:19">
      <c r="A21" s="536">
        <v>45107</v>
      </c>
      <c r="B21" s="561">
        <v>22</v>
      </c>
      <c r="C21" s="561">
        <v>2165</v>
      </c>
      <c r="D21" s="561">
        <v>132</v>
      </c>
      <c r="E21" s="561">
        <v>1390</v>
      </c>
      <c r="F21" s="561">
        <v>83</v>
      </c>
      <c r="G21" s="561">
        <v>3555</v>
      </c>
      <c r="H21" s="561">
        <v>215</v>
      </c>
      <c r="I21" s="561">
        <v>64</v>
      </c>
      <c r="J21" s="561">
        <v>3.78</v>
      </c>
      <c r="K21" s="459"/>
      <c r="L21" s="459"/>
      <c r="N21" s="466"/>
    </row>
    <row r="22" spans="1:19">
      <c r="A22" s="536">
        <v>45138</v>
      </c>
      <c r="B22" s="561">
        <v>21</v>
      </c>
      <c r="C22" s="561">
        <v>0</v>
      </c>
      <c r="D22" s="561">
        <v>0</v>
      </c>
      <c r="E22" s="561">
        <v>24</v>
      </c>
      <c r="F22" s="561">
        <v>1.4058899999999999</v>
      </c>
      <c r="G22" s="561">
        <v>24</v>
      </c>
      <c r="H22" s="561">
        <v>1.4058899999999999</v>
      </c>
      <c r="I22" s="561">
        <v>0</v>
      </c>
      <c r="J22" s="561">
        <v>0</v>
      </c>
      <c r="K22" s="459"/>
      <c r="L22" s="459"/>
      <c r="N22" s="466"/>
    </row>
    <row r="23" spans="1:19">
      <c r="A23" s="559">
        <v>45169</v>
      </c>
      <c r="B23" s="561">
        <v>22</v>
      </c>
      <c r="C23" s="561">
        <v>0</v>
      </c>
      <c r="D23" s="561">
        <v>0</v>
      </c>
      <c r="E23" s="561">
        <v>0</v>
      </c>
      <c r="F23" s="561">
        <v>0</v>
      </c>
      <c r="G23" s="561">
        <v>0</v>
      </c>
      <c r="H23" s="561">
        <v>0</v>
      </c>
      <c r="I23" s="561">
        <v>0</v>
      </c>
      <c r="J23" s="561">
        <v>0</v>
      </c>
      <c r="K23" s="459"/>
      <c r="L23" s="459"/>
      <c r="N23" s="466"/>
    </row>
    <row r="24" spans="1:19">
      <c r="A24" s="559">
        <v>45199</v>
      </c>
      <c r="B24" s="561">
        <v>21</v>
      </c>
      <c r="C24" s="561">
        <v>0</v>
      </c>
      <c r="D24" s="561">
        <v>0</v>
      </c>
      <c r="E24" s="561">
        <v>0</v>
      </c>
      <c r="F24" s="561">
        <v>0</v>
      </c>
      <c r="G24" s="561">
        <v>0</v>
      </c>
      <c r="H24" s="561">
        <v>0</v>
      </c>
      <c r="I24" s="561">
        <v>0</v>
      </c>
      <c r="J24" s="561">
        <v>0</v>
      </c>
      <c r="K24" s="459"/>
      <c r="L24" s="459"/>
      <c r="N24" s="466"/>
    </row>
    <row r="25" spans="1:19">
      <c r="A25" s="562"/>
      <c r="B25" s="468"/>
      <c r="C25" s="964"/>
      <c r="D25" s="964"/>
      <c r="E25" s="964"/>
      <c r="F25" s="964"/>
      <c r="G25" s="964"/>
      <c r="H25" s="964"/>
      <c r="I25" s="468"/>
      <c r="J25" s="965"/>
      <c r="K25" s="466"/>
      <c r="L25" s="466"/>
      <c r="M25" s="466"/>
      <c r="N25" s="466"/>
    </row>
    <row r="26" spans="1:19" s="464" customFormat="1">
      <c r="A26" s="562" t="s">
        <v>1367</v>
      </c>
      <c r="B26" s="470"/>
      <c r="C26" s="470"/>
      <c r="D26" s="470"/>
      <c r="E26" s="966"/>
      <c r="F26" s="967"/>
      <c r="G26" s="967"/>
      <c r="H26" s="967"/>
      <c r="I26" s="966"/>
      <c r="J26" s="964"/>
      <c r="K26" s="469"/>
      <c r="L26" s="469"/>
      <c r="M26" s="469"/>
      <c r="N26" s="469"/>
      <c r="O26" s="472"/>
      <c r="P26" s="472"/>
    </row>
    <row r="27" spans="1:19" s="464" customFormat="1">
      <c r="A27" s="473" t="s">
        <v>360</v>
      </c>
      <c r="B27" s="470"/>
      <c r="C27" s="470"/>
      <c r="D27" s="470"/>
      <c r="E27" s="471"/>
      <c r="F27" s="474"/>
      <c r="G27" s="474"/>
      <c r="H27" s="474"/>
      <c r="I27" s="471"/>
      <c r="J27" s="469"/>
      <c r="K27" s="469"/>
      <c r="L27" s="469"/>
      <c r="M27" s="469"/>
      <c r="N27" s="469"/>
      <c r="O27" s="472"/>
      <c r="P27" s="472"/>
    </row>
    <row r="28" spans="1:19">
      <c r="A28" s="467"/>
      <c r="B28" s="468"/>
      <c r="C28" s="468"/>
      <c r="D28" s="468"/>
      <c r="E28" s="469"/>
      <c r="F28" s="469"/>
      <c r="G28" s="469"/>
      <c r="H28" s="469"/>
      <c r="I28" s="469"/>
      <c r="J28" s="472"/>
      <c r="K28" s="472"/>
      <c r="L28" s="472"/>
      <c r="M28" s="472"/>
      <c r="N28" s="472"/>
      <c r="O28" s="464"/>
      <c r="P28" s="464"/>
    </row>
    <row r="29" spans="1:19">
      <c r="A29" s="475"/>
      <c r="Q29" s="476"/>
      <c r="R29" s="476"/>
      <c r="S29" s="476"/>
    </row>
  </sheetData>
  <mergeCells count="21">
    <mergeCell ref="A2:N2"/>
    <mergeCell ref="A3:A4"/>
    <mergeCell ref="B3:B4"/>
    <mergeCell ref="C3:D3"/>
    <mergeCell ref="E3:F3"/>
    <mergeCell ref="G3:H3"/>
    <mergeCell ref="I3:J3"/>
    <mergeCell ref="K3:L3"/>
    <mergeCell ref="M3:N3"/>
    <mergeCell ref="I15:I16"/>
    <mergeCell ref="J15:J16"/>
    <mergeCell ref="A13:J13"/>
    <mergeCell ref="A14:A16"/>
    <mergeCell ref="B14:B16"/>
    <mergeCell ref="C14:F14"/>
    <mergeCell ref="G14:H14"/>
    <mergeCell ref="I14:J14"/>
    <mergeCell ref="C15:D15"/>
    <mergeCell ref="E15:F15"/>
    <mergeCell ref="G15:G16"/>
    <mergeCell ref="H15:H16"/>
  </mergeCells>
  <printOptions horizontalCentered="1"/>
  <pageMargins left="0.7" right="0.7" top="0.75" bottom="0.75" header="0.3" footer="0.3"/>
  <pageSetup scale="10"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2"/>
  <sheetViews>
    <sheetView workbookViewId="0">
      <selection sqref="A1:H1"/>
    </sheetView>
  </sheetViews>
  <sheetFormatPr defaultColWidth="9.140625" defaultRowHeight="15"/>
  <cols>
    <col min="1" max="1" width="13.140625" style="437" customWidth="1"/>
    <col min="2" max="4" width="8.7109375" style="437" customWidth="1"/>
    <col min="5" max="5" width="13.28515625" style="437" customWidth="1"/>
    <col min="6" max="7" width="8.7109375" style="437" customWidth="1"/>
    <col min="8" max="8" width="20.7109375" style="479" bestFit="1" customWidth="1"/>
    <col min="9" max="12" width="9.28515625" style="437" bestFit="1" customWidth="1"/>
    <col min="13" max="13" width="9.7109375" style="437" bestFit="1" customWidth="1"/>
    <col min="14" max="14" width="9.28515625" style="437" bestFit="1" customWidth="1"/>
    <col min="15" max="15" width="9.5703125" style="437" bestFit="1" customWidth="1"/>
    <col min="16" max="16384" width="9.140625" style="437"/>
  </cols>
  <sheetData>
    <row r="1" spans="1:16" ht="15.75">
      <c r="A1" s="1549" t="s">
        <v>840</v>
      </c>
      <c r="B1" s="1550"/>
      <c r="C1" s="1550"/>
      <c r="D1" s="1550"/>
      <c r="E1" s="1550"/>
      <c r="F1" s="1550"/>
      <c r="G1" s="1550"/>
      <c r="H1" s="1550"/>
    </row>
    <row r="2" spans="1:16" ht="96.75" customHeight="1">
      <c r="A2" s="477" t="s">
        <v>841</v>
      </c>
      <c r="B2" s="478" t="s">
        <v>842</v>
      </c>
      <c r="C2" s="478" t="s">
        <v>843</v>
      </c>
      <c r="D2" s="478" t="s">
        <v>844</v>
      </c>
      <c r="E2" s="478" t="s">
        <v>845</v>
      </c>
      <c r="F2" s="478" t="s">
        <v>846</v>
      </c>
      <c r="G2" s="478" t="s">
        <v>396</v>
      </c>
      <c r="H2" s="478" t="s">
        <v>847</v>
      </c>
    </row>
    <row r="3" spans="1:16" ht="15.75">
      <c r="A3" s="1551" t="s">
        <v>92</v>
      </c>
      <c r="B3" s="1552"/>
      <c r="C3" s="1552"/>
      <c r="D3" s="1552"/>
      <c r="E3" s="1552"/>
      <c r="F3" s="1552"/>
      <c r="G3" s="1552"/>
      <c r="H3" s="1552"/>
      <c r="I3" s="64"/>
    </row>
    <row r="4" spans="1:16" ht="15.75">
      <c r="A4" s="540" t="s">
        <v>78</v>
      </c>
      <c r="B4" s="565">
        <v>8.3829898678603485E-4</v>
      </c>
      <c r="C4" s="565">
        <v>2.2849183391735801</v>
      </c>
      <c r="D4" s="565">
        <v>48.145099967260585</v>
      </c>
      <c r="E4" s="565">
        <v>0.14453700135097011</v>
      </c>
      <c r="F4" s="566">
        <v>0</v>
      </c>
      <c r="G4" s="565">
        <v>49.424604648609019</v>
      </c>
      <c r="H4" s="565">
        <v>29561132.909999982</v>
      </c>
      <c r="I4" s="64"/>
    </row>
    <row r="5" spans="1:16" ht="15.75">
      <c r="A5" s="540" t="s">
        <v>79</v>
      </c>
      <c r="B5" s="565">
        <v>1.0598036561489299E-5</v>
      </c>
      <c r="C5" s="565">
        <v>1.8814424369386544</v>
      </c>
      <c r="D5" s="565">
        <v>50.872414254492092</v>
      </c>
      <c r="E5" s="565">
        <v>0.132585240209115</v>
      </c>
      <c r="F5" s="565">
        <v>0.92301841405049767</v>
      </c>
      <c r="G5" s="565">
        <v>46.190528100371651</v>
      </c>
      <c r="H5" s="567">
        <v>24061060.560120996</v>
      </c>
      <c r="I5" s="64"/>
    </row>
    <row r="6" spans="1:16" ht="15.75">
      <c r="A6" s="536">
        <v>45044</v>
      </c>
      <c r="B6" s="563">
        <v>0</v>
      </c>
      <c r="C6" s="563">
        <v>2.2044915411421324</v>
      </c>
      <c r="D6" s="563">
        <v>49.689400681536853</v>
      </c>
      <c r="E6" s="563">
        <v>0.13870938112498707</v>
      </c>
      <c r="F6" s="563">
        <v>1.4312791329684016E-3</v>
      </c>
      <c r="G6" s="563">
        <v>47.965966394194901</v>
      </c>
      <c r="H6" s="564">
        <v>2632275.5749999983</v>
      </c>
      <c r="I6" s="64"/>
    </row>
    <row r="7" spans="1:16" ht="15.75">
      <c r="A7" s="536">
        <v>45077</v>
      </c>
      <c r="B7" s="563">
        <v>0</v>
      </c>
      <c r="C7" s="563">
        <v>2.1613268859969716</v>
      </c>
      <c r="D7" s="563">
        <v>50.409280384640532</v>
      </c>
      <c r="E7" s="563">
        <v>0.10627570827332147</v>
      </c>
      <c r="F7" s="563">
        <v>0.3541230540609952</v>
      </c>
      <c r="G7" s="563">
        <v>46.968995406193805</v>
      </c>
      <c r="H7" s="564">
        <v>3821658.8399999994</v>
      </c>
      <c r="I7" s="64"/>
    </row>
    <row r="8" spans="1:16" ht="15.75">
      <c r="A8" s="536">
        <v>45107</v>
      </c>
      <c r="B8" s="563">
        <v>0</v>
      </c>
      <c r="C8" s="563">
        <v>1.6685248995300974</v>
      </c>
      <c r="D8" s="563">
        <v>50.967385928397832</v>
      </c>
      <c r="E8" s="563">
        <v>0.11495835710618826</v>
      </c>
      <c r="F8" s="563">
        <v>1.490446880405522</v>
      </c>
      <c r="G8" s="563">
        <v>45.758683815900739</v>
      </c>
      <c r="H8" s="564">
        <v>4213734.6147959996</v>
      </c>
      <c r="I8" s="64"/>
    </row>
    <row r="9" spans="1:16" ht="15.75">
      <c r="A9" s="536">
        <v>45138</v>
      </c>
      <c r="B9" s="563">
        <v>2.9565160950172155E-5</v>
      </c>
      <c r="C9" s="563">
        <v>1.9851255215856904</v>
      </c>
      <c r="D9" s="563">
        <v>49.228241242461785</v>
      </c>
      <c r="E9" s="563">
        <v>0.15562184989096955</v>
      </c>
      <c r="F9" s="563">
        <v>1.1964397936684565</v>
      </c>
      <c r="G9" s="563">
        <v>47.434536271183106</v>
      </c>
      <c r="H9" s="564">
        <v>3822066.0012019998</v>
      </c>
      <c r="I9" s="64"/>
    </row>
    <row r="10" spans="1:16" s="479" customFormat="1" ht="15.75">
      <c r="A10" s="536">
        <v>45169</v>
      </c>
      <c r="B10" s="563">
        <v>3.3989241500101673E-6</v>
      </c>
      <c r="C10" s="563">
        <v>1.5741434229450704</v>
      </c>
      <c r="D10" s="563">
        <v>51.978628567627339</v>
      </c>
      <c r="E10" s="563">
        <v>0.14186578320244</v>
      </c>
      <c r="F10" s="563">
        <v>1.00129416373772</v>
      </c>
      <c r="G10" s="563">
        <v>45.304065831943454</v>
      </c>
      <c r="H10" s="564">
        <v>4707371.8899999987</v>
      </c>
      <c r="I10" s="64"/>
    </row>
    <row r="11" spans="1:16" ht="15.75">
      <c r="A11" s="536">
        <v>45199</v>
      </c>
      <c r="B11" s="568">
        <v>2.5904852168780146E-5</v>
      </c>
      <c r="C11" s="563">
        <v>1.883446611139987</v>
      </c>
      <c r="D11" s="563">
        <v>52.014940051936833</v>
      </c>
      <c r="E11" s="563">
        <v>0.1384238111282656</v>
      </c>
      <c r="F11" s="569">
        <v>1.0865278312973397</v>
      </c>
      <c r="G11" s="563">
        <v>44.87663393929887</v>
      </c>
      <c r="H11" s="563">
        <v>4863953.6391229993</v>
      </c>
      <c r="I11" s="968"/>
      <c r="J11" s="442"/>
      <c r="K11" s="442"/>
      <c r="L11" s="442"/>
      <c r="M11" s="442"/>
      <c r="N11" s="442"/>
      <c r="O11" s="442"/>
      <c r="P11" s="442"/>
    </row>
    <row r="12" spans="1:16" s="442" customFormat="1" ht="15.75">
      <c r="A12" s="1551" t="s">
        <v>93</v>
      </c>
      <c r="B12" s="1552"/>
      <c r="C12" s="1552"/>
      <c r="D12" s="1552"/>
      <c r="E12" s="1552"/>
      <c r="F12" s="1552"/>
      <c r="G12" s="1552"/>
      <c r="H12" s="1552"/>
      <c r="I12" s="64"/>
    </row>
    <row r="13" spans="1:16" s="442" customFormat="1" ht="15.75">
      <c r="A13" s="540" t="s">
        <v>78</v>
      </c>
      <c r="B13" s="571">
        <v>5.3296214472925513E-2</v>
      </c>
      <c r="C13" s="565">
        <v>3.3938874358459192</v>
      </c>
      <c r="D13" s="567">
        <v>39.432815905726258</v>
      </c>
      <c r="E13" s="571">
        <v>7.1397857348703573E-3</v>
      </c>
      <c r="F13" s="571">
        <v>0</v>
      </c>
      <c r="G13" s="567">
        <v>57.113683887648492</v>
      </c>
      <c r="H13" s="567">
        <v>204932.34280999997</v>
      </c>
      <c r="I13" s="969"/>
    </row>
    <row r="14" spans="1:16" s="442" customFormat="1" ht="15.75">
      <c r="A14" s="540" t="s">
        <v>79</v>
      </c>
      <c r="B14" s="571">
        <v>0.30407624104620995</v>
      </c>
      <c r="C14" s="571">
        <v>4.6296031649395131</v>
      </c>
      <c r="D14" s="571">
        <v>38.997271064057927</v>
      </c>
      <c r="E14" s="571">
        <v>1.8474042050223415E-2</v>
      </c>
      <c r="F14" s="571">
        <v>3.3717765788839142E-4</v>
      </c>
      <c r="G14" s="571">
        <v>56.05023831024824</v>
      </c>
      <c r="H14" s="567">
        <v>123635.18845000002</v>
      </c>
      <c r="I14" s="969"/>
    </row>
    <row r="15" spans="1:16" s="442" customFormat="1" ht="15.75">
      <c r="A15" s="536">
        <v>45044</v>
      </c>
      <c r="B15" s="570">
        <v>0.32229999999999998</v>
      </c>
      <c r="C15" s="570">
        <v>5.1140999999999996</v>
      </c>
      <c r="D15" s="570">
        <v>36.222700000000003</v>
      </c>
      <c r="E15" s="570">
        <v>0</v>
      </c>
      <c r="F15" s="570">
        <v>0</v>
      </c>
      <c r="G15" s="570">
        <v>58.340899999999998</v>
      </c>
      <c r="H15" s="564">
        <v>14065.316375000002</v>
      </c>
      <c r="I15" s="969"/>
    </row>
    <row r="16" spans="1:16" s="442" customFormat="1" ht="15.75">
      <c r="A16" s="536">
        <v>45077</v>
      </c>
      <c r="B16" s="570">
        <v>0.03</v>
      </c>
      <c r="C16" s="570">
        <v>2.96</v>
      </c>
      <c r="D16" s="570">
        <v>37.08</v>
      </c>
      <c r="E16" s="570">
        <v>0</v>
      </c>
      <c r="F16" s="570">
        <v>0</v>
      </c>
      <c r="G16" s="570">
        <v>59.927999999999997</v>
      </c>
      <c r="H16" s="564">
        <v>18103.47</v>
      </c>
      <c r="I16" s="969"/>
    </row>
    <row r="17" spans="1:25" s="442" customFormat="1" ht="15.75">
      <c r="A17" s="536">
        <v>45107</v>
      </c>
      <c r="B17" s="570">
        <v>2.5000000000000001E-2</v>
      </c>
      <c r="C17" s="570">
        <v>2.9609999999999999</v>
      </c>
      <c r="D17" s="570">
        <v>37.085999999999999</v>
      </c>
      <c r="E17" s="570">
        <v>0</v>
      </c>
      <c r="F17" s="570">
        <v>0</v>
      </c>
      <c r="G17" s="570">
        <v>59.927999999999997</v>
      </c>
      <c r="H17" s="564">
        <v>17303.09</v>
      </c>
      <c r="I17" s="969"/>
    </row>
    <row r="18" spans="1:25" s="480" customFormat="1" ht="15.75">
      <c r="A18" s="536">
        <v>45138</v>
      </c>
      <c r="B18" s="570">
        <v>0.21</v>
      </c>
      <c r="C18" s="570">
        <v>3.75</v>
      </c>
      <c r="D18" s="570">
        <v>37.4</v>
      </c>
      <c r="E18" s="570">
        <v>0</v>
      </c>
      <c r="F18" s="570">
        <v>0</v>
      </c>
      <c r="G18" s="570">
        <v>58.64</v>
      </c>
      <c r="H18" s="564">
        <v>25023</v>
      </c>
      <c r="I18" s="969"/>
      <c r="J18" s="442"/>
      <c r="K18" s="442"/>
      <c r="L18" s="442"/>
      <c r="M18" s="442"/>
      <c r="N18" s="442"/>
      <c r="O18" s="442"/>
      <c r="P18" s="442"/>
      <c r="Q18" s="442"/>
      <c r="R18" s="442"/>
      <c r="S18" s="442"/>
      <c r="T18" s="442"/>
      <c r="U18" s="442"/>
      <c r="V18" s="442"/>
      <c r="W18" s="442"/>
      <c r="X18" s="442"/>
      <c r="Y18" s="442"/>
    </row>
    <row r="19" spans="1:25" ht="15.75">
      <c r="A19" s="536">
        <v>45169</v>
      </c>
      <c r="B19" s="570">
        <v>0.51164664834427998</v>
      </c>
      <c r="C19" s="570">
        <v>6.1273258922579288</v>
      </c>
      <c r="D19" s="570">
        <v>40.971294155322049</v>
      </c>
      <c r="E19" s="570">
        <v>0</v>
      </c>
      <c r="F19" s="570">
        <v>0</v>
      </c>
      <c r="G19" s="570">
        <v>52.387529090871062</v>
      </c>
      <c r="H19" s="564">
        <v>28846.312075000002</v>
      </c>
      <c r="I19" s="969"/>
      <c r="J19" s="442"/>
      <c r="K19" s="442"/>
      <c r="L19" s="442"/>
      <c r="M19" s="442"/>
      <c r="N19" s="442"/>
      <c r="O19" s="442"/>
      <c r="P19" s="442"/>
      <c r="Q19" s="442"/>
      <c r="R19" s="442"/>
      <c r="S19" s="442"/>
      <c r="T19" s="442"/>
      <c r="U19" s="442"/>
      <c r="V19" s="442"/>
      <c r="W19" s="442"/>
      <c r="X19" s="442"/>
      <c r="Y19" s="442"/>
    </row>
    <row r="20" spans="1:25" s="442" customFormat="1" ht="15.75">
      <c r="A20" s="536">
        <v>45199</v>
      </c>
      <c r="B20" s="568">
        <v>0.59482301262465587</v>
      </c>
      <c r="C20" s="568">
        <v>6.1613324042361706</v>
      </c>
      <c r="D20" s="563">
        <v>43.421814595684403</v>
      </c>
      <c r="E20" s="570">
        <v>0.11254672489401604</v>
      </c>
      <c r="F20" s="569">
        <v>2.0541385041566752E-3</v>
      </c>
      <c r="G20" s="563">
        <v>49.707429124056588</v>
      </c>
      <c r="H20" s="563">
        <v>20294</v>
      </c>
      <c r="I20" s="969"/>
    </row>
    <row r="21" spans="1:25" s="442" customFormat="1" ht="15.75">
      <c r="A21" s="1551" t="s">
        <v>85</v>
      </c>
      <c r="B21" s="1552"/>
      <c r="C21" s="1552"/>
      <c r="D21" s="1552"/>
      <c r="E21" s="1552"/>
      <c r="F21" s="1552"/>
      <c r="G21" s="1552"/>
      <c r="H21" s="1552"/>
      <c r="I21" s="969"/>
    </row>
    <row r="22" spans="1:25" s="442" customFormat="1" ht="15.75">
      <c r="A22" s="540" t="s">
        <v>78</v>
      </c>
      <c r="B22" s="571">
        <v>0</v>
      </c>
      <c r="C22" s="567">
        <v>0</v>
      </c>
      <c r="D22" s="567">
        <v>7</v>
      </c>
      <c r="E22" s="571">
        <v>0</v>
      </c>
      <c r="F22" s="571">
        <v>0</v>
      </c>
      <c r="G22" s="567">
        <v>92</v>
      </c>
      <c r="H22" s="567">
        <v>16730</v>
      </c>
      <c r="I22" s="969"/>
    </row>
    <row r="23" spans="1:25" s="442" customFormat="1" ht="15.75">
      <c r="A23" s="540" t="s">
        <v>79</v>
      </c>
      <c r="B23" s="571">
        <v>0</v>
      </c>
      <c r="C23" s="571">
        <v>11.578757149521101</v>
      </c>
      <c r="D23" s="571">
        <v>0</v>
      </c>
      <c r="E23" s="571">
        <v>0</v>
      </c>
      <c r="F23" s="571">
        <v>0</v>
      </c>
      <c r="G23" s="571">
        <v>88.421242850478905</v>
      </c>
      <c r="H23" s="571">
        <v>9.5181199999999997</v>
      </c>
      <c r="I23" s="969"/>
    </row>
    <row r="24" spans="1:25" s="442" customFormat="1" ht="15.75">
      <c r="A24" s="536">
        <v>45044</v>
      </c>
      <c r="B24" s="570">
        <v>0</v>
      </c>
      <c r="C24" s="570">
        <v>12.2916043952122</v>
      </c>
      <c r="D24" s="570">
        <v>0</v>
      </c>
      <c r="E24" s="570">
        <v>0</v>
      </c>
      <c r="F24" s="570">
        <v>0</v>
      </c>
      <c r="G24" s="570">
        <v>87.708395604787796</v>
      </c>
      <c r="H24" s="570">
        <v>8.9661200000000001</v>
      </c>
      <c r="I24" s="969"/>
    </row>
    <row r="25" spans="1:25" s="442" customFormat="1" ht="15.75">
      <c r="A25" s="536">
        <v>45077</v>
      </c>
      <c r="B25" s="570">
        <v>0</v>
      </c>
      <c r="C25" s="570">
        <v>0</v>
      </c>
      <c r="D25" s="570">
        <v>0</v>
      </c>
      <c r="E25" s="570">
        <v>0</v>
      </c>
      <c r="F25" s="570">
        <v>0</v>
      </c>
      <c r="G25" s="570">
        <v>100</v>
      </c>
      <c r="H25" s="570">
        <v>0.55200000000000005</v>
      </c>
      <c r="I25" s="969"/>
    </row>
    <row r="26" spans="1:25" s="480" customFormat="1" ht="15.75">
      <c r="A26" s="536">
        <v>45107</v>
      </c>
      <c r="B26" s="570">
        <v>0</v>
      </c>
      <c r="C26" s="570">
        <v>0</v>
      </c>
      <c r="D26" s="570">
        <v>0</v>
      </c>
      <c r="E26" s="570">
        <v>0</v>
      </c>
      <c r="F26" s="570">
        <v>0</v>
      </c>
      <c r="G26" s="570">
        <v>0</v>
      </c>
      <c r="H26" s="570">
        <v>0</v>
      </c>
      <c r="I26" s="969"/>
      <c r="J26" s="442"/>
      <c r="K26" s="442"/>
      <c r="L26" s="442"/>
      <c r="M26" s="442"/>
      <c r="N26" s="442"/>
      <c r="O26" s="442"/>
      <c r="P26" s="442"/>
      <c r="Q26" s="442"/>
      <c r="R26" s="442"/>
      <c r="S26" s="442"/>
      <c r="T26" s="442"/>
      <c r="U26" s="442"/>
      <c r="V26" s="442"/>
      <c r="W26" s="442"/>
      <c r="X26" s="442"/>
      <c r="Y26" s="442"/>
    </row>
    <row r="27" spans="1:25" ht="15.75">
      <c r="A27" s="536">
        <v>45138</v>
      </c>
      <c r="B27" s="570">
        <v>0</v>
      </c>
      <c r="C27" s="570">
        <v>0</v>
      </c>
      <c r="D27" s="570">
        <v>0</v>
      </c>
      <c r="E27" s="570">
        <v>0</v>
      </c>
      <c r="F27" s="570">
        <v>0</v>
      </c>
      <c r="G27" s="570">
        <v>0</v>
      </c>
      <c r="H27" s="570">
        <v>0</v>
      </c>
      <c r="I27" s="969"/>
      <c r="J27" s="442"/>
      <c r="K27" s="442"/>
      <c r="L27" s="442"/>
      <c r="M27" s="442"/>
      <c r="N27" s="442"/>
      <c r="O27" s="442"/>
      <c r="P27" s="442"/>
      <c r="Q27" s="442"/>
      <c r="R27" s="442"/>
      <c r="S27" s="442"/>
      <c r="T27" s="442"/>
      <c r="U27" s="442"/>
      <c r="V27" s="442"/>
      <c r="W27" s="442"/>
      <c r="X27" s="442"/>
      <c r="Y27" s="442"/>
    </row>
    <row r="28" spans="1:25" ht="15.75">
      <c r="A28" s="536">
        <v>45169</v>
      </c>
      <c r="B28" s="570">
        <v>0</v>
      </c>
      <c r="C28" s="570">
        <v>0</v>
      </c>
      <c r="D28" s="570">
        <v>0</v>
      </c>
      <c r="E28" s="570">
        <v>0</v>
      </c>
      <c r="F28" s="570">
        <v>0</v>
      </c>
      <c r="G28" s="570">
        <v>0</v>
      </c>
      <c r="H28" s="570">
        <v>0</v>
      </c>
      <c r="I28" s="969"/>
      <c r="J28" s="442" t="s">
        <v>784</v>
      </c>
      <c r="K28" s="442"/>
      <c r="L28" s="442"/>
      <c r="M28" s="442"/>
      <c r="N28" s="442"/>
      <c r="O28" s="442"/>
      <c r="P28" s="442"/>
      <c r="Q28" s="442"/>
      <c r="R28" s="442"/>
      <c r="S28" s="442"/>
      <c r="T28" s="442"/>
      <c r="U28" s="442"/>
      <c r="V28" s="442"/>
      <c r="W28" s="442"/>
      <c r="X28" s="442"/>
      <c r="Y28" s="442"/>
    </row>
    <row r="29" spans="1:25" ht="15.75">
      <c r="A29" s="536">
        <v>45199</v>
      </c>
      <c r="B29" s="568">
        <v>0</v>
      </c>
      <c r="C29" s="568">
        <v>0</v>
      </c>
      <c r="D29" s="564">
        <v>0</v>
      </c>
      <c r="E29" s="570">
        <v>0</v>
      </c>
      <c r="F29" s="569">
        <v>0</v>
      </c>
      <c r="G29" s="564">
        <v>0</v>
      </c>
      <c r="H29" s="564">
        <v>0</v>
      </c>
      <c r="I29" s="969"/>
      <c r="J29" s="442" t="s">
        <v>784</v>
      </c>
      <c r="K29" s="442"/>
      <c r="L29" s="442"/>
      <c r="M29" s="442"/>
      <c r="N29" s="442"/>
      <c r="O29" s="442"/>
      <c r="P29" s="442"/>
      <c r="Q29" s="442"/>
      <c r="R29" s="442"/>
      <c r="S29" s="442"/>
      <c r="T29" s="442"/>
      <c r="U29" s="442"/>
      <c r="V29" s="442"/>
      <c r="W29" s="442"/>
      <c r="X29" s="442"/>
      <c r="Y29" s="442"/>
    </row>
    <row r="30" spans="1:25" ht="15.75">
      <c r="A30" s="1551" t="s">
        <v>86</v>
      </c>
      <c r="B30" s="1552"/>
      <c r="C30" s="1552"/>
      <c r="D30" s="1552"/>
      <c r="E30" s="1552"/>
      <c r="F30" s="1552"/>
      <c r="G30" s="1552"/>
      <c r="H30" s="1552"/>
      <c r="I30" s="969"/>
      <c r="J30" s="442"/>
      <c r="K30" s="442"/>
      <c r="L30" s="442"/>
      <c r="M30" s="442"/>
      <c r="N30" s="442"/>
      <c r="O30" s="442"/>
      <c r="P30" s="442"/>
      <c r="Q30" s="442"/>
      <c r="R30" s="442"/>
      <c r="S30" s="442"/>
    </row>
    <row r="31" spans="1:25" ht="15.75">
      <c r="A31" s="540" t="s">
        <v>78</v>
      </c>
      <c r="B31" s="571">
        <v>0</v>
      </c>
      <c r="C31" s="565">
        <v>5</v>
      </c>
      <c r="D31" s="565">
        <v>83.12</v>
      </c>
      <c r="E31" s="571">
        <v>0</v>
      </c>
      <c r="F31" s="571">
        <v>0</v>
      </c>
      <c r="G31" s="565">
        <v>12</v>
      </c>
      <c r="H31" s="565">
        <v>17753.904977500002</v>
      </c>
      <c r="I31" s="969"/>
      <c r="J31" s="442"/>
      <c r="K31" s="442"/>
      <c r="L31" s="442"/>
      <c r="M31" s="442"/>
      <c r="N31" s="442"/>
      <c r="O31" s="442"/>
      <c r="P31" s="442"/>
      <c r="Q31" s="442"/>
      <c r="R31" s="442"/>
      <c r="S31" s="442"/>
    </row>
    <row r="32" spans="1:25" ht="15.75">
      <c r="A32" s="540" t="s">
        <v>79</v>
      </c>
      <c r="B32" s="573" t="s">
        <v>328</v>
      </c>
      <c r="C32" s="566">
        <v>0.64</v>
      </c>
      <c r="D32" s="566">
        <v>86.63</v>
      </c>
      <c r="E32" s="573" t="s">
        <v>328</v>
      </c>
      <c r="F32" s="566">
        <v>0.17</v>
      </c>
      <c r="G32" s="566">
        <v>12.56</v>
      </c>
      <c r="H32" s="567">
        <v>7872.7516855000013</v>
      </c>
      <c r="I32" s="969"/>
      <c r="J32" s="442"/>
      <c r="K32" s="442"/>
      <c r="L32" s="442"/>
      <c r="M32" s="442"/>
      <c r="N32" s="442"/>
      <c r="O32" s="442"/>
      <c r="P32" s="442"/>
      <c r="Q32" s="442"/>
      <c r="R32" s="442"/>
      <c r="S32" s="442"/>
    </row>
    <row r="33" spans="1:19" ht="15.75">
      <c r="A33" s="536">
        <v>45044</v>
      </c>
      <c r="B33" s="572" t="s">
        <v>848</v>
      </c>
      <c r="C33" s="569">
        <v>0.68236886379540218</v>
      </c>
      <c r="D33" s="569">
        <v>92.471836090087265</v>
      </c>
      <c r="E33" s="572" t="s">
        <v>848</v>
      </c>
      <c r="F33" s="572" t="s">
        <v>848</v>
      </c>
      <c r="G33" s="569">
        <v>6.8457950461173329</v>
      </c>
      <c r="H33" s="564">
        <v>1547.5003784999999</v>
      </c>
      <c r="I33" s="64"/>
      <c r="J33" s="442"/>
      <c r="K33" s="442"/>
      <c r="L33" s="442"/>
      <c r="M33" s="442"/>
      <c r="N33" s="442"/>
      <c r="O33" s="442"/>
      <c r="P33" s="442"/>
      <c r="Q33" s="442"/>
      <c r="R33" s="442"/>
      <c r="S33" s="442"/>
    </row>
    <row r="34" spans="1:19" s="479" customFormat="1" ht="15.75">
      <c r="A34" s="536">
        <v>45077</v>
      </c>
      <c r="B34" s="572" t="s">
        <v>848</v>
      </c>
      <c r="C34" s="569">
        <v>0.40557201872390886</v>
      </c>
      <c r="D34" s="569">
        <v>92.467570686045846</v>
      </c>
      <c r="E34" s="572" t="s">
        <v>848</v>
      </c>
      <c r="F34" s="569">
        <v>5.8749717981450275E-2</v>
      </c>
      <c r="G34" s="569">
        <v>7.0681075772488073</v>
      </c>
      <c r="H34" s="564">
        <v>2157.9209970000002</v>
      </c>
      <c r="I34" s="64"/>
      <c r="J34" s="442"/>
      <c r="K34" s="442"/>
      <c r="L34" s="442"/>
      <c r="M34" s="442"/>
      <c r="N34" s="442"/>
      <c r="O34" s="442"/>
      <c r="P34" s="442"/>
      <c r="Q34" s="442"/>
      <c r="R34" s="442"/>
      <c r="S34" s="442"/>
    </row>
    <row r="35" spans="1:19" ht="15.75">
      <c r="A35" s="536">
        <v>45107</v>
      </c>
      <c r="B35" s="572" t="s">
        <v>848</v>
      </c>
      <c r="C35" s="569">
        <v>1.4729588414900125</v>
      </c>
      <c r="D35" s="569">
        <v>86.463536351740416</v>
      </c>
      <c r="E35" s="572" t="s">
        <v>848</v>
      </c>
      <c r="F35" s="569">
        <v>0.7839499607432614</v>
      </c>
      <c r="G35" s="569">
        <v>11.276397173514791</v>
      </c>
      <c r="H35" s="564">
        <v>1433</v>
      </c>
      <c r="I35" s="64"/>
    </row>
    <row r="36" spans="1:19" ht="50.25" customHeight="1">
      <c r="A36" s="536">
        <v>45138</v>
      </c>
      <c r="B36" s="572" t="s">
        <v>328</v>
      </c>
      <c r="C36" s="569">
        <v>1.1000000000000001</v>
      </c>
      <c r="D36" s="569">
        <v>79.66</v>
      </c>
      <c r="E36" s="572" t="s">
        <v>328</v>
      </c>
      <c r="F36" s="572" t="s">
        <v>328</v>
      </c>
      <c r="G36" s="569">
        <v>19.239999999999998</v>
      </c>
      <c r="H36" s="564">
        <v>923.75141500000041</v>
      </c>
      <c r="I36" s="64"/>
    </row>
    <row r="37" spans="1:19" ht="15.75" customHeight="1">
      <c r="A37" s="536">
        <v>45169</v>
      </c>
      <c r="B37" s="572" t="s">
        <v>328</v>
      </c>
      <c r="C37" s="569" t="s">
        <v>328</v>
      </c>
      <c r="D37" s="569">
        <v>76.821025172282376</v>
      </c>
      <c r="E37" s="572" t="s">
        <v>328</v>
      </c>
      <c r="F37" s="572">
        <v>5.8305357145079029E-3</v>
      </c>
      <c r="G37" s="569">
        <v>23.172982560300099</v>
      </c>
      <c r="H37" s="564">
        <v>1159.3288950000001</v>
      </c>
      <c r="I37" s="64"/>
    </row>
    <row r="38" spans="1:19" ht="15.75">
      <c r="A38" s="536">
        <v>45199</v>
      </c>
      <c r="B38" s="574" t="s">
        <v>328</v>
      </c>
      <c r="C38" s="570" t="s">
        <v>328</v>
      </c>
      <c r="D38" s="564">
        <v>81.099999999999994</v>
      </c>
      <c r="E38" s="574" t="s">
        <v>328</v>
      </c>
      <c r="F38" s="570">
        <v>0.14000000000000001</v>
      </c>
      <c r="G38" s="564">
        <v>18.760000000000002</v>
      </c>
      <c r="H38" s="564">
        <v>651.25</v>
      </c>
      <c r="I38" s="968"/>
    </row>
    <row r="39" spans="1:19" ht="15" customHeight="1">
      <c r="A39" s="1553" t="s">
        <v>1306</v>
      </c>
      <c r="B39" s="1554"/>
      <c r="C39" s="1554"/>
      <c r="D39" s="1554"/>
      <c r="E39" s="1555"/>
      <c r="F39" s="970"/>
      <c r="G39" s="970"/>
      <c r="H39" s="970"/>
      <c r="I39" s="64"/>
    </row>
    <row r="40" spans="1:19" ht="15" customHeight="1">
      <c r="A40" s="1543" t="s">
        <v>849</v>
      </c>
      <c r="B40" s="1544"/>
      <c r="C40" s="1544"/>
      <c r="D40" s="1544"/>
      <c r="E40" s="1544"/>
      <c r="F40" s="1544"/>
      <c r="G40" s="1544"/>
      <c r="H40" s="1544"/>
      <c r="I40" s="971"/>
    </row>
    <row r="41" spans="1:19" ht="15.75">
      <c r="A41" s="1545" t="s">
        <v>850</v>
      </c>
      <c r="B41" s="1545"/>
      <c r="C41" s="1545"/>
      <c r="D41" s="1545"/>
      <c r="E41" s="1545"/>
      <c r="F41" s="1545"/>
      <c r="G41" s="1545"/>
      <c r="H41" s="1545"/>
      <c r="I41" s="1546"/>
    </row>
    <row r="42" spans="1:19" ht="15.75">
      <c r="A42" s="1547" t="s">
        <v>851</v>
      </c>
      <c r="B42" s="1548"/>
      <c r="C42" s="1548"/>
      <c r="D42" s="1548"/>
      <c r="E42" s="1548"/>
      <c r="F42" s="1548"/>
      <c r="G42" s="1548"/>
      <c r="H42" s="1548"/>
      <c r="I42" s="971"/>
    </row>
  </sheetData>
  <mergeCells count="9">
    <mergeCell ref="A40:H40"/>
    <mergeCell ref="A41:I41"/>
    <mergeCell ref="A42:H42"/>
    <mergeCell ref="A1:H1"/>
    <mergeCell ref="A3:H3"/>
    <mergeCell ref="A12:H12"/>
    <mergeCell ref="A21:H21"/>
    <mergeCell ref="A30:H30"/>
    <mergeCell ref="A39:E39"/>
  </mergeCells>
  <printOptions horizontalCentered="1"/>
  <pageMargins left="0.45" right="0.45" top="0.75" bottom="0.75" header="0.3" footer="0.3"/>
  <pageSetup paperSize="9" fitToHeight="0"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6"/>
  <sheetViews>
    <sheetView zoomScale="98" zoomScaleNormal="98" workbookViewId="0">
      <selection sqref="A1:O1"/>
    </sheetView>
  </sheetViews>
  <sheetFormatPr defaultColWidth="9.140625" defaultRowHeight="12.75"/>
  <cols>
    <col min="1" max="1" width="14" style="575" customWidth="1"/>
    <col min="2" max="2" width="13.140625" style="575" customWidth="1"/>
    <col min="3" max="3" width="21.28515625" style="575" customWidth="1"/>
    <col min="4" max="4" width="18.5703125" style="627" customWidth="1"/>
    <col min="5" max="5" width="11.28515625" style="575" customWidth="1"/>
    <col min="6" max="7" width="10.5703125" style="575" bestFit="1" customWidth="1"/>
    <col min="8" max="8" width="9.42578125" style="575" customWidth="1"/>
    <col min="9" max="9" width="9.7109375" style="575" customWidth="1"/>
    <col min="10" max="10" width="9.28515625" style="575" bestFit="1" customWidth="1"/>
    <col min="11" max="11" width="15.140625" style="575" customWidth="1"/>
    <col min="12" max="13" width="8.7109375" style="575" customWidth="1"/>
    <col min="14" max="14" width="9.5703125" style="575" customWidth="1"/>
    <col min="15" max="15" width="12.7109375" style="575" customWidth="1"/>
    <col min="16" max="16384" width="9.140625" style="575"/>
  </cols>
  <sheetData>
    <row r="1" spans="1:17" ht="15">
      <c r="A1" s="1476" t="s">
        <v>852</v>
      </c>
      <c r="B1" s="1476"/>
      <c r="C1" s="1476"/>
      <c r="D1" s="1476"/>
      <c r="E1" s="1476"/>
      <c r="F1" s="1476"/>
      <c r="G1" s="1476"/>
      <c r="H1" s="1476"/>
      <c r="I1" s="1476"/>
      <c r="J1" s="1476"/>
      <c r="K1" s="1476"/>
      <c r="L1" s="1476"/>
      <c r="M1" s="1476"/>
      <c r="N1" s="1476"/>
      <c r="O1" s="1476"/>
    </row>
    <row r="2" spans="1:17" ht="63.75" customHeight="1">
      <c r="A2" s="1562" t="s">
        <v>853</v>
      </c>
      <c r="B2" s="1562" t="s">
        <v>854</v>
      </c>
      <c r="C2" s="1562" t="s">
        <v>855</v>
      </c>
      <c r="D2" s="1563" t="s">
        <v>856</v>
      </c>
      <c r="E2" s="1565" t="s">
        <v>806</v>
      </c>
      <c r="F2" s="1566"/>
      <c r="G2" s="1567"/>
      <c r="H2" s="1562" t="s">
        <v>857</v>
      </c>
      <c r="I2" s="1562"/>
      <c r="J2" s="1562"/>
      <c r="K2" s="1568" t="s">
        <v>858</v>
      </c>
      <c r="L2" s="1562" t="s">
        <v>859</v>
      </c>
      <c r="M2" s="1562"/>
      <c r="N2" s="1562" t="s">
        <v>1368</v>
      </c>
      <c r="O2" s="1562"/>
    </row>
    <row r="3" spans="1:17" ht="79.5" customHeight="1">
      <c r="A3" s="1562"/>
      <c r="B3" s="1562"/>
      <c r="C3" s="1562"/>
      <c r="D3" s="1564"/>
      <c r="E3" s="576" t="s">
        <v>79</v>
      </c>
      <c r="F3" s="576">
        <v>45139</v>
      </c>
      <c r="G3" s="576">
        <v>45170</v>
      </c>
      <c r="H3" s="576" t="s">
        <v>79</v>
      </c>
      <c r="I3" s="576">
        <v>45139</v>
      </c>
      <c r="J3" s="576">
        <v>45170</v>
      </c>
      <c r="K3" s="1497"/>
      <c r="L3" s="576">
        <v>45139</v>
      </c>
      <c r="M3" s="576">
        <v>45170</v>
      </c>
      <c r="N3" s="940" t="s">
        <v>806</v>
      </c>
      <c r="O3" s="576" t="s">
        <v>860</v>
      </c>
    </row>
    <row r="4" spans="1:17" ht="12.6" customHeight="1">
      <c r="A4" s="1559" t="s">
        <v>861</v>
      </c>
      <c r="B4" s="1559" t="s">
        <v>862</v>
      </c>
      <c r="C4" s="577" t="s">
        <v>863</v>
      </c>
      <c r="D4" s="578" t="s">
        <v>864</v>
      </c>
      <c r="E4" s="579">
        <v>808314</v>
      </c>
      <c r="F4" s="579">
        <v>99919</v>
      </c>
      <c r="G4" s="579">
        <v>118134</v>
      </c>
      <c r="H4" s="579">
        <v>481483.5543099998</v>
      </c>
      <c r="I4" s="579">
        <v>59023.270990000005</v>
      </c>
      <c r="J4" s="579">
        <v>69490.733409999986</v>
      </c>
      <c r="K4" s="580" t="s">
        <v>865</v>
      </c>
      <c r="L4" s="581">
        <v>59374</v>
      </c>
      <c r="M4" s="581">
        <v>57600</v>
      </c>
      <c r="N4" s="972">
        <v>16885.285714285714</v>
      </c>
      <c r="O4" s="972">
        <v>9961.1527914285707</v>
      </c>
      <c r="P4" s="582"/>
      <c r="Q4" s="582"/>
    </row>
    <row r="5" spans="1:17" ht="12.6" customHeight="1">
      <c r="A5" s="1560"/>
      <c r="B5" s="1560"/>
      <c r="C5" s="577" t="s">
        <v>866</v>
      </c>
      <c r="D5" s="578" t="s">
        <v>867</v>
      </c>
      <c r="E5" s="579">
        <v>1812722</v>
      </c>
      <c r="F5" s="579">
        <v>253633</v>
      </c>
      <c r="G5" s="579">
        <v>220400</v>
      </c>
      <c r="H5" s="579">
        <v>107809.62345700002</v>
      </c>
      <c r="I5" s="579">
        <v>14924.615781000002</v>
      </c>
      <c r="J5" s="579">
        <v>12929.995887000001</v>
      </c>
      <c r="K5" s="580" t="s">
        <v>865</v>
      </c>
      <c r="L5" s="581">
        <v>59368</v>
      </c>
      <c r="M5" s="581">
        <v>57404</v>
      </c>
      <c r="N5" s="972">
        <v>20046.666666666668</v>
      </c>
      <c r="O5" s="972">
        <v>1178.1561339999998</v>
      </c>
      <c r="P5" s="582"/>
      <c r="Q5" s="582"/>
    </row>
    <row r="6" spans="1:17" ht="12.6" customHeight="1">
      <c r="A6" s="1560"/>
      <c r="B6" s="1560"/>
      <c r="C6" s="577" t="s">
        <v>868</v>
      </c>
      <c r="D6" s="578" t="s">
        <v>869</v>
      </c>
      <c r="E6" s="579">
        <v>212843</v>
      </c>
      <c r="F6" s="579">
        <v>26637</v>
      </c>
      <c r="G6" s="579">
        <v>26912</v>
      </c>
      <c r="H6" s="579">
        <v>1022.5968635999997</v>
      </c>
      <c r="I6" s="579">
        <v>127.01382399999997</v>
      </c>
      <c r="J6" s="579">
        <v>128.40228660000002</v>
      </c>
      <c r="K6" s="580" t="s">
        <v>870</v>
      </c>
      <c r="L6" s="581">
        <v>47839</v>
      </c>
      <c r="M6" s="581">
        <v>46766</v>
      </c>
      <c r="N6" s="972">
        <v>3139.7619047619046</v>
      </c>
      <c r="O6" s="972">
        <v>14.998416304761902</v>
      </c>
      <c r="P6" s="582"/>
      <c r="Q6" s="582"/>
    </row>
    <row r="7" spans="1:17" ht="12.6" customHeight="1">
      <c r="A7" s="1560"/>
      <c r="B7" s="1560"/>
      <c r="C7" s="577" t="s">
        <v>871</v>
      </c>
      <c r="D7" s="578" t="s">
        <v>872</v>
      </c>
      <c r="E7" s="579">
        <v>2957490</v>
      </c>
      <c r="F7" s="579">
        <v>363271</v>
      </c>
      <c r="G7" s="579">
        <v>346734</v>
      </c>
      <c r="H7" s="579">
        <v>1760.8384449999999</v>
      </c>
      <c r="I7" s="579">
        <v>213.44586600000002</v>
      </c>
      <c r="J7" s="579">
        <v>203.70594930000001</v>
      </c>
      <c r="K7" s="580" t="s">
        <v>873</v>
      </c>
      <c r="L7" s="581">
        <v>5914</v>
      </c>
      <c r="M7" s="581">
        <v>5777</v>
      </c>
      <c r="N7" s="972">
        <v>57820.380952380954</v>
      </c>
      <c r="O7" s="972">
        <v>33.964387899999991</v>
      </c>
      <c r="P7" s="582"/>
      <c r="Q7" s="582"/>
    </row>
    <row r="8" spans="1:17" ht="12.6" customHeight="1">
      <c r="A8" s="1560"/>
      <c r="B8" s="1560"/>
      <c r="C8" s="577" t="s">
        <v>874</v>
      </c>
      <c r="D8" s="578" t="s">
        <v>875</v>
      </c>
      <c r="E8" s="579">
        <v>2492135</v>
      </c>
      <c r="F8" s="579">
        <v>435015</v>
      </c>
      <c r="G8" s="579">
        <v>427367</v>
      </c>
      <c r="H8" s="579">
        <v>546338.65063799999</v>
      </c>
      <c r="I8" s="579">
        <v>94676.229122999983</v>
      </c>
      <c r="J8" s="579">
        <v>92695.854381000012</v>
      </c>
      <c r="K8" s="580" t="s">
        <v>876</v>
      </c>
      <c r="L8" s="581">
        <v>75682</v>
      </c>
      <c r="M8" s="581">
        <v>69857</v>
      </c>
      <c r="N8" s="972">
        <v>18446.142857142859</v>
      </c>
      <c r="O8" s="972">
        <v>3991.458959</v>
      </c>
      <c r="P8" s="582"/>
      <c r="Q8" s="582"/>
    </row>
    <row r="9" spans="1:17" ht="12.6" customHeight="1">
      <c r="A9" s="1560"/>
      <c r="B9" s="1560"/>
      <c r="C9" s="577" t="s">
        <v>877</v>
      </c>
      <c r="D9" s="578" t="s">
        <v>878</v>
      </c>
      <c r="E9" s="579">
        <v>6314777</v>
      </c>
      <c r="F9" s="579">
        <v>1018579</v>
      </c>
      <c r="G9" s="579">
        <v>1099247</v>
      </c>
      <c r="H9" s="579">
        <v>231185.41312750004</v>
      </c>
      <c r="I9" s="579">
        <v>37054.970560499991</v>
      </c>
      <c r="J9" s="579">
        <v>39812.794583999996</v>
      </c>
      <c r="K9" s="580" t="s">
        <v>876</v>
      </c>
      <c r="L9" s="581">
        <v>75629</v>
      </c>
      <c r="M9" s="581">
        <v>69995</v>
      </c>
      <c r="N9" s="972">
        <v>39105.333333333336</v>
      </c>
      <c r="O9" s="972">
        <v>1414.4158158571427</v>
      </c>
      <c r="P9" s="582"/>
    </row>
    <row r="10" spans="1:17" ht="12.6" customHeight="1">
      <c r="A10" s="1560"/>
      <c r="B10" s="1560"/>
      <c r="C10" s="577" t="s">
        <v>879</v>
      </c>
      <c r="D10" s="578" t="s">
        <v>880</v>
      </c>
      <c r="E10" s="579">
        <v>23384968</v>
      </c>
      <c r="F10" s="579">
        <v>3689230</v>
      </c>
      <c r="G10" s="579">
        <v>4003672</v>
      </c>
      <c r="H10" s="579">
        <v>171569.02020690005</v>
      </c>
      <c r="I10" s="579">
        <v>26904.446682900001</v>
      </c>
      <c r="J10" s="579">
        <v>29044.115076999995</v>
      </c>
      <c r="K10" s="580" t="s">
        <v>876</v>
      </c>
      <c r="L10" s="581">
        <v>75620</v>
      </c>
      <c r="M10" s="581">
        <v>70021</v>
      </c>
      <c r="N10" s="972">
        <v>159451.76190476189</v>
      </c>
      <c r="O10" s="972">
        <v>1155.0667381190476</v>
      </c>
      <c r="P10" s="582"/>
    </row>
    <row r="11" spans="1:17" ht="25.5">
      <c r="A11" s="1560"/>
      <c r="B11" s="1561"/>
      <c r="C11" s="583" t="s">
        <v>881</v>
      </c>
      <c r="D11" s="584"/>
      <c r="E11" s="585">
        <v>37983249</v>
      </c>
      <c r="F11" s="585">
        <v>5886284</v>
      </c>
      <c r="G11" s="585">
        <v>6242466</v>
      </c>
      <c r="H11" s="585">
        <v>1541169.6970479998</v>
      </c>
      <c r="I11" s="585">
        <v>232923.99282739998</v>
      </c>
      <c r="J11" s="585">
        <v>244305.60157489998</v>
      </c>
      <c r="K11" s="586"/>
      <c r="L11" s="587"/>
      <c r="M11" s="587"/>
      <c r="N11" s="973"/>
      <c r="O11" s="973"/>
      <c r="P11" s="582"/>
    </row>
    <row r="12" spans="1:17" ht="12.6" customHeight="1">
      <c r="A12" s="1560"/>
      <c r="B12" s="1556" t="s">
        <v>882</v>
      </c>
      <c r="C12" s="596" t="s">
        <v>883</v>
      </c>
      <c r="D12" s="588" t="s">
        <v>884</v>
      </c>
      <c r="E12" s="579">
        <v>279444</v>
      </c>
      <c r="F12" s="579">
        <v>47848</v>
      </c>
      <c r="G12" s="579">
        <v>42688</v>
      </c>
      <c r="H12" s="579">
        <v>28470.726775000006</v>
      </c>
      <c r="I12" s="579">
        <v>4771.7023250000002</v>
      </c>
      <c r="J12" s="579">
        <v>4356.2040250000009</v>
      </c>
      <c r="K12" s="580" t="s">
        <v>876</v>
      </c>
      <c r="L12" s="581">
        <v>201.6</v>
      </c>
      <c r="M12" s="581">
        <v>211.95</v>
      </c>
      <c r="N12" s="972">
        <v>4367.3809523809523</v>
      </c>
      <c r="O12" s="972">
        <v>444.8324059523809</v>
      </c>
      <c r="P12" s="582"/>
    </row>
    <row r="13" spans="1:17" ht="12.6" customHeight="1">
      <c r="A13" s="1560"/>
      <c r="B13" s="1557"/>
      <c r="C13" s="589" t="s">
        <v>885</v>
      </c>
      <c r="D13" s="588" t="s">
        <v>886</v>
      </c>
      <c r="E13" s="579">
        <v>270022</v>
      </c>
      <c r="F13" s="579">
        <v>45252</v>
      </c>
      <c r="G13" s="579">
        <v>44536</v>
      </c>
      <c r="H13" s="579">
        <v>5501.683135000002</v>
      </c>
      <c r="I13" s="579">
        <v>904.80401000000006</v>
      </c>
      <c r="J13" s="579">
        <v>911.70314999999994</v>
      </c>
      <c r="K13" s="580" t="s">
        <v>876</v>
      </c>
      <c r="L13" s="581">
        <v>201.8</v>
      </c>
      <c r="M13" s="581">
        <v>212.1</v>
      </c>
      <c r="N13" s="972">
        <v>2942.5238095238096</v>
      </c>
      <c r="O13" s="972">
        <v>60.237964999999988</v>
      </c>
      <c r="P13" s="582"/>
    </row>
    <row r="14" spans="1:17" ht="12.6" customHeight="1">
      <c r="A14" s="1560"/>
      <c r="B14" s="1557"/>
      <c r="C14" s="577" t="s">
        <v>887</v>
      </c>
      <c r="D14" s="588" t="s">
        <v>888</v>
      </c>
      <c r="E14" s="579">
        <v>833005</v>
      </c>
      <c r="F14" s="579">
        <v>132209</v>
      </c>
      <c r="G14" s="579">
        <v>127624</v>
      </c>
      <c r="H14" s="579">
        <v>152619.80919999996</v>
      </c>
      <c r="I14" s="579">
        <v>24233.9069375</v>
      </c>
      <c r="J14" s="579">
        <v>23179.123624999997</v>
      </c>
      <c r="K14" s="580" t="s">
        <v>876</v>
      </c>
      <c r="L14" s="581">
        <v>735.6</v>
      </c>
      <c r="M14" s="581">
        <v>722.45</v>
      </c>
      <c r="N14" s="972">
        <v>6993.4761904761908</v>
      </c>
      <c r="O14" s="972">
        <v>1269.1823255952379</v>
      </c>
      <c r="P14" s="582"/>
    </row>
    <row r="15" spans="1:17" ht="12.6" customHeight="1">
      <c r="A15" s="1560"/>
      <c r="B15" s="1557"/>
      <c r="C15" s="577" t="s">
        <v>889</v>
      </c>
      <c r="D15" s="588" t="s">
        <v>884</v>
      </c>
      <c r="E15" s="579">
        <v>83634</v>
      </c>
      <c r="F15" s="579">
        <v>12511</v>
      </c>
      <c r="G15" s="579">
        <v>15048</v>
      </c>
      <c r="H15" s="579">
        <v>7700.0418499999996</v>
      </c>
      <c r="I15" s="579">
        <v>1155.00765</v>
      </c>
      <c r="J15" s="579">
        <v>1414.1735249999999</v>
      </c>
      <c r="K15" s="580" t="s">
        <v>876</v>
      </c>
      <c r="L15" s="581">
        <v>186.2</v>
      </c>
      <c r="M15" s="581">
        <v>188</v>
      </c>
      <c r="N15" s="972">
        <v>678.61904761904759</v>
      </c>
      <c r="O15" s="972">
        <v>63.810677380952377</v>
      </c>
      <c r="P15" s="582"/>
    </row>
    <row r="16" spans="1:17" ht="12.6" customHeight="1">
      <c r="A16" s="1560"/>
      <c r="B16" s="1557"/>
      <c r="C16" s="589" t="s">
        <v>890</v>
      </c>
      <c r="D16" s="588" t="s">
        <v>886</v>
      </c>
      <c r="E16" s="579">
        <v>56112</v>
      </c>
      <c r="F16" s="579">
        <v>6834</v>
      </c>
      <c r="G16" s="579">
        <v>11558</v>
      </c>
      <c r="H16" s="579">
        <v>1034.31783</v>
      </c>
      <c r="I16" s="579">
        <v>126.17261000000001</v>
      </c>
      <c r="J16" s="579">
        <v>217.32551000000001</v>
      </c>
      <c r="K16" s="580" t="s">
        <v>876</v>
      </c>
      <c r="L16" s="581">
        <v>186.1</v>
      </c>
      <c r="M16" s="581">
        <v>188.1</v>
      </c>
      <c r="N16" s="972">
        <v>346.61904761904759</v>
      </c>
      <c r="O16" s="972">
        <v>6.517109047619047</v>
      </c>
      <c r="P16" s="582"/>
    </row>
    <row r="17" spans="1:17" ht="12.6" customHeight="1">
      <c r="A17" s="1560"/>
      <c r="B17" s="1557"/>
      <c r="C17" s="577" t="s">
        <v>891</v>
      </c>
      <c r="D17" s="588" t="s">
        <v>892</v>
      </c>
      <c r="E17" s="579">
        <v>0</v>
      </c>
      <c r="F17" s="579">
        <v>0</v>
      </c>
      <c r="G17" s="579">
        <v>0</v>
      </c>
      <c r="H17" s="579">
        <v>0</v>
      </c>
      <c r="I17" s="579">
        <v>0</v>
      </c>
      <c r="J17" s="579">
        <v>0</v>
      </c>
      <c r="K17" s="580" t="s">
        <v>876</v>
      </c>
      <c r="L17" s="581">
        <v>1728.1</v>
      </c>
      <c r="M17" s="581">
        <v>1618.1</v>
      </c>
      <c r="N17" s="590">
        <v>0</v>
      </c>
      <c r="O17" s="590">
        <v>0</v>
      </c>
      <c r="P17" s="582"/>
    </row>
    <row r="18" spans="1:17" ht="12.6" customHeight="1">
      <c r="A18" s="1560"/>
      <c r="B18" s="1557"/>
      <c r="C18" s="577" t="s">
        <v>893</v>
      </c>
      <c r="D18" s="588" t="s">
        <v>884</v>
      </c>
      <c r="E18" s="579">
        <v>577656</v>
      </c>
      <c r="F18" s="579">
        <v>102273</v>
      </c>
      <c r="G18" s="579">
        <v>101823</v>
      </c>
      <c r="H18" s="579">
        <v>64211.294974999997</v>
      </c>
      <c r="I18" s="579">
        <v>11081.734600000002</v>
      </c>
      <c r="J18" s="579">
        <v>11374.364225000001</v>
      </c>
      <c r="K18" s="580" t="s">
        <v>876</v>
      </c>
      <c r="L18" s="581">
        <v>217.45</v>
      </c>
      <c r="M18" s="581">
        <v>232.25</v>
      </c>
      <c r="N18" s="972">
        <v>5157.1904761904761</v>
      </c>
      <c r="O18" s="972">
        <v>577.10200476190482</v>
      </c>
      <c r="P18" s="582"/>
      <c r="Q18" s="582"/>
    </row>
    <row r="19" spans="1:17" ht="12.6" customHeight="1">
      <c r="A19" s="1560"/>
      <c r="B19" s="1557"/>
      <c r="C19" s="589" t="s">
        <v>894</v>
      </c>
      <c r="D19" s="588" t="s">
        <v>886</v>
      </c>
      <c r="E19" s="579">
        <v>715843</v>
      </c>
      <c r="F19" s="579">
        <v>133114</v>
      </c>
      <c r="G19" s="579">
        <v>111691</v>
      </c>
      <c r="H19" s="579">
        <v>15865.641985000004</v>
      </c>
      <c r="I19" s="579">
        <v>2887.7132499999998</v>
      </c>
      <c r="J19" s="579">
        <v>2491.8699700000002</v>
      </c>
      <c r="K19" s="580" t="s">
        <v>876</v>
      </c>
      <c r="L19" s="581">
        <v>217.35</v>
      </c>
      <c r="M19" s="581">
        <v>231.9</v>
      </c>
      <c r="N19" s="581">
        <v>5023</v>
      </c>
      <c r="O19" s="581">
        <v>112.02668476190476</v>
      </c>
      <c r="P19" s="582"/>
      <c r="Q19" s="582"/>
    </row>
    <row r="20" spans="1:17" ht="25.5">
      <c r="A20" s="1560"/>
      <c r="B20" s="1558"/>
      <c r="C20" s="583" t="s">
        <v>895</v>
      </c>
      <c r="D20" s="591"/>
      <c r="E20" s="585">
        <v>2815716</v>
      </c>
      <c r="F20" s="585">
        <v>480041</v>
      </c>
      <c r="G20" s="585">
        <v>454968</v>
      </c>
      <c r="H20" s="585">
        <v>275403.51575000002</v>
      </c>
      <c r="I20" s="585">
        <v>45161.041382500007</v>
      </c>
      <c r="J20" s="585">
        <v>43944.764029999991</v>
      </c>
      <c r="K20" s="592"/>
      <c r="L20" s="587"/>
      <c r="M20" s="587"/>
      <c r="N20" s="973"/>
      <c r="O20" s="973"/>
      <c r="P20" s="582"/>
      <c r="Q20" s="593"/>
    </row>
    <row r="21" spans="1:17" ht="12.6" customHeight="1">
      <c r="A21" s="1560"/>
      <c r="B21" s="1556" t="s">
        <v>896</v>
      </c>
      <c r="C21" s="577" t="s">
        <v>897</v>
      </c>
      <c r="D21" s="578" t="s">
        <v>898</v>
      </c>
      <c r="E21" s="594" t="s">
        <v>328</v>
      </c>
      <c r="F21" s="590" t="s">
        <v>328</v>
      </c>
      <c r="G21" s="590" t="s">
        <v>328</v>
      </c>
      <c r="H21" s="590" t="s">
        <v>328</v>
      </c>
      <c r="I21" s="590" t="s">
        <v>328</v>
      </c>
      <c r="J21" s="590" t="s">
        <v>328</v>
      </c>
      <c r="K21" s="580" t="s">
        <v>899</v>
      </c>
      <c r="L21" s="595" t="s">
        <v>315</v>
      </c>
      <c r="M21" s="595" t="s">
        <v>315</v>
      </c>
      <c r="N21" s="590">
        <v>0</v>
      </c>
      <c r="O21" s="590">
        <v>0</v>
      </c>
      <c r="P21" s="582"/>
      <c r="Q21" s="582"/>
    </row>
    <row r="22" spans="1:17" ht="12.6" customHeight="1">
      <c r="A22" s="1560"/>
      <c r="B22" s="1557"/>
      <c r="C22" s="596" t="s">
        <v>900</v>
      </c>
      <c r="D22" s="597" t="s">
        <v>901</v>
      </c>
      <c r="E22" s="594">
        <v>5996</v>
      </c>
      <c r="F22" s="590">
        <v>797</v>
      </c>
      <c r="G22" s="590">
        <v>223</v>
      </c>
      <c r="H22" s="590">
        <v>1724.2128000000007</v>
      </c>
      <c r="I22" s="590">
        <v>228.42460799999995</v>
      </c>
      <c r="J22" s="590">
        <v>65.209727999999984</v>
      </c>
      <c r="K22" s="598" t="s">
        <v>902</v>
      </c>
      <c r="L22" s="581">
        <v>59940</v>
      </c>
      <c r="M22" s="581">
        <v>60780</v>
      </c>
      <c r="N22" s="974">
        <v>100.95238095238095</v>
      </c>
      <c r="O22" s="974">
        <v>29.521142857142848</v>
      </c>
      <c r="P22" s="582"/>
      <c r="Q22" s="582"/>
    </row>
    <row r="23" spans="1:17" ht="12.6" customHeight="1">
      <c r="A23" s="1560"/>
      <c r="B23" s="1557"/>
      <c r="C23" s="577" t="s">
        <v>903</v>
      </c>
      <c r="D23" s="578" t="s">
        <v>904</v>
      </c>
      <c r="E23" s="599" t="s">
        <v>328</v>
      </c>
      <c r="F23" s="599" t="s">
        <v>328</v>
      </c>
      <c r="G23" s="599" t="s">
        <v>328</v>
      </c>
      <c r="H23" s="599" t="s">
        <v>328</v>
      </c>
      <c r="I23" s="599" t="s">
        <v>328</v>
      </c>
      <c r="J23" s="599" t="s">
        <v>328</v>
      </c>
      <c r="K23" s="580" t="s">
        <v>905</v>
      </c>
      <c r="L23" s="595" t="s">
        <v>315</v>
      </c>
      <c r="M23" s="595" t="s">
        <v>315</v>
      </c>
      <c r="N23" s="972">
        <v>3.2464545454545454E-2</v>
      </c>
      <c r="O23" s="972">
        <v>3.2464545454545454E-2</v>
      </c>
      <c r="P23" s="582"/>
      <c r="Q23" s="582"/>
    </row>
    <row r="24" spans="1:17" ht="12.6" customHeight="1">
      <c r="A24" s="1560"/>
      <c r="B24" s="1557"/>
      <c r="C24" s="600" t="s">
        <v>906</v>
      </c>
      <c r="D24" s="578" t="s">
        <v>907</v>
      </c>
      <c r="E24" s="590">
        <v>39669</v>
      </c>
      <c r="F24" s="590">
        <v>11843</v>
      </c>
      <c r="G24" s="590">
        <v>11136</v>
      </c>
      <c r="H24" s="590">
        <v>1358.5508387999998</v>
      </c>
      <c r="I24" s="590">
        <v>418.42088639999992</v>
      </c>
      <c r="J24" s="590">
        <v>384.53147640000009</v>
      </c>
      <c r="K24" s="580" t="s">
        <v>876</v>
      </c>
      <c r="L24" s="581">
        <v>1029.4000000000001</v>
      </c>
      <c r="M24" s="581">
        <v>926.5</v>
      </c>
      <c r="N24" s="972">
        <v>1792.047619047619</v>
      </c>
      <c r="O24" s="972">
        <v>61.489575257142846</v>
      </c>
      <c r="P24" s="582"/>
      <c r="Q24" s="582"/>
    </row>
    <row r="25" spans="1:17" ht="12.6" customHeight="1">
      <c r="A25" s="1560"/>
      <c r="B25" s="1557"/>
      <c r="C25" s="577" t="s">
        <v>908</v>
      </c>
      <c r="D25" s="578" t="s">
        <v>909</v>
      </c>
      <c r="E25" s="590">
        <v>7</v>
      </c>
      <c r="F25" s="599">
        <v>4</v>
      </c>
      <c r="G25" s="599">
        <v>0</v>
      </c>
      <c r="H25" s="590">
        <v>0.21919</v>
      </c>
      <c r="I25" s="599">
        <v>0.12439</v>
      </c>
      <c r="J25" s="599">
        <v>0</v>
      </c>
      <c r="K25" s="580" t="s">
        <v>910</v>
      </c>
      <c r="L25" s="581">
        <v>1520</v>
      </c>
      <c r="M25" s="581">
        <v>1520</v>
      </c>
      <c r="N25" s="590">
        <v>0</v>
      </c>
      <c r="O25" s="590">
        <v>0</v>
      </c>
      <c r="P25" s="582"/>
      <c r="Q25" s="582"/>
    </row>
    <row r="26" spans="1:17" ht="12.6" customHeight="1">
      <c r="A26" s="1560"/>
      <c r="B26" s="1557"/>
      <c r="C26" s="577" t="s">
        <v>911</v>
      </c>
      <c r="D26" s="578" t="s">
        <v>886</v>
      </c>
      <c r="E26" s="590" t="s">
        <v>328</v>
      </c>
      <c r="F26" s="599" t="s">
        <v>328</v>
      </c>
      <c r="G26" s="599" t="s">
        <v>328</v>
      </c>
      <c r="H26" s="590" t="s">
        <v>328</v>
      </c>
      <c r="I26" s="599" t="s">
        <v>328</v>
      </c>
      <c r="J26" s="599" t="s">
        <v>328</v>
      </c>
      <c r="K26" s="580" t="s">
        <v>912</v>
      </c>
      <c r="L26" s="595" t="s">
        <v>315</v>
      </c>
      <c r="M26" s="595" t="s">
        <v>315</v>
      </c>
      <c r="N26" s="590">
        <v>0</v>
      </c>
      <c r="O26" s="590">
        <v>0</v>
      </c>
      <c r="P26" s="582"/>
      <c r="Q26" s="582"/>
    </row>
    <row r="27" spans="1:17" ht="15" customHeight="1">
      <c r="A27" s="1560"/>
      <c r="B27" s="1558"/>
      <c r="C27" s="586" t="s">
        <v>913</v>
      </c>
      <c r="D27" s="591"/>
      <c r="E27" s="585">
        <v>45672</v>
      </c>
      <c r="F27" s="585">
        <v>12644</v>
      </c>
      <c r="G27" s="585">
        <v>11359</v>
      </c>
      <c r="H27" s="585">
        <v>3082.9828288000003</v>
      </c>
      <c r="I27" s="585">
        <v>646.96988439999984</v>
      </c>
      <c r="J27" s="585">
        <v>449.74120440000007</v>
      </c>
      <c r="K27" s="592"/>
      <c r="L27" s="587"/>
      <c r="M27" s="587"/>
      <c r="N27" s="973"/>
      <c r="O27" s="973"/>
      <c r="P27" s="582"/>
      <c r="Q27" s="582"/>
    </row>
    <row r="28" spans="1:17" ht="12.6" customHeight="1">
      <c r="A28" s="1560"/>
      <c r="B28" s="1556" t="s">
        <v>800</v>
      </c>
      <c r="C28" s="596" t="s">
        <v>914</v>
      </c>
      <c r="D28" s="588" t="s">
        <v>915</v>
      </c>
      <c r="E28" s="579">
        <v>4389163</v>
      </c>
      <c r="F28" s="579">
        <v>583115</v>
      </c>
      <c r="G28" s="579">
        <v>521350</v>
      </c>
      <c r="H28" s="579">
        <v>276114.42760000005</v>
      </c>
      <c r="I28" s="579">
        <v>39192.562239999999</v>
      </c>
      <c r="J28" s="579">
        <v>38676.405379999997</v>
      </c>
      <c r="K28" s="580" t="s">
        <v>916</v>
      </c>
      <c r="L28" s="581">
        <v>6871</v>
      </c>
      <c r="M28" s="581">
        <v>7542</v>
      </c>
      <c r="N28" s="972">
        <v>9548.9523809523816</v>
      </c>
      <c r="O28" s="972">
        <v>706.18814380952381</v>
      </c>
      <c r="P28" s="582"/>
      <c r="Q28" s="593"/>
    </row>
    <row r="29" spans="1:17" ht="12.6" customHeight="1">
      <c r="A29" s="1560"/>
      <c r="B29" s="1557"/>
      <c r="C29" s="596" t="s">
        <v>917</v>
      </c>
      <c r="D29" s="601" t="s">
        <v>918</v>
      </c>
      <c r="E29" s="579">
        <v>4279017</v>
      </c>
      <c r="F29" s="579">
        <v>594131</v>
      </c>
      <c r="G29" s="579">
        <v>558052</v>
      </c>
      <c r="H29" s="579">
        <v>26953.082994000004</v>
      </c>
      <c r="I29" s="579">
        <v>3985.9142749999992</v>
      </c>
      <c r="J29" s="579">
        <v>4135.8330210000004</v>
      </c>
      <c r="K29" s="580" t="s">
        <v>916</v>
      </c>
      <c r="L29" s="581">
        <v>6864</v>
      </c>
      <c r="M29" s="581">
        <v>7540</v>
      </c>
      <c r="N29" s="972">
        <v>15779.142857142857</v>
      </c>
      <c r="O29" s="972">
        <v>116.78449380952381</v>
      </c>
      <c r="P29" s="582"/>
      <c r="Q29" s="582"/>
    </row>
    <row r="30" spans="1:17" ht="12.6" customHeight="1">
      <c r="A30" s="1560"/>
      <c r="B30" s="1557"/>
      <c r="C30" s="577" t="s">
        <v>919</v>
      </c>
      <c r="D30" s="588" t="s">
        <v>920</v>
      </c>
      <c r="E30" s="579">
        <v>16180840</v>
      </c>
      <c r="F30" s="579">
        <v>2552485</v>
      </c>
      <c r="G30" s="579">
        <v>2725062</v>
      </c>
      <c r="H30" s="579">
        <v>422257.54070000007</v>
      </c>
      <c r="I30" s="579">
        <v>71134.522687499993</v>
      </c>
      <c r="J30" s="579">
        <v>78467.1248375</v>
      </c>
      <c r="K30" s="580" t="s">
        <v>921</v>
      </c>
      <c r="L30" s="581">
        <v>231.6</v>
      </c>
      <c r="M30" s="581">
        <v>245.9</v>
      </c>
      <c r="N30" s="972">
        <v>38995.476190476191</v>
      </c>
      <c r="O30" s="972">
        <v>1126.1802952380949</v>
      </c>
      <c r="P30" s="582"/>
      <c r="Q30" s="582"/>
    </row>
    <row r="31" spans="1:17" ht="12.6" customHeight="1">
      <c r="A31" s="1560"/>
      <c r="B31" s="1557"/>
      <c r="C31" s="596" t="s">
        <v>922</v>
      </c>
      <c r="D31" s="601" t="s">
        <v>923</v>
      </c>
      <c r="E31" s="579">
        <v>3843279</v>
      </c>
      <c r="F31" s="579">
        <v>743472</v>
      </c>
      <c r="G31" s="579">
        <v>853225</v>
      </c>
      <c r="H31" s="579">
        <v>20576.368665000009</v>
      </c>
      <c r="I31" s="579">
        <v>4178.2868349999999</v>
      </c>
      <c r="J31" s="579">
        <v>4943.9527674999999</v>
      </c>
      <c r="K31" s="580" t="s">
        <v>921</v>
      </c>
      <c r="L31" s="581">
        <v>231.9</v>
      </c>
      <c r="M31" s="581">
        <v>246</v>
      </c>
      <c r="N31" s="972">
        <v>14101.619047619048</v>
      </c>
      <c r="O31" s="972">
        <v>81.403915952380956</v>
      </c>
      <c r="P31" s="582"/>
      <c r="Q31" s="582"/>
    </row>
    <row r="32" spans="1:17" ht="15" customHeight="1">
      <c r="A32" s="1560"/>
      <c r="B32" s="1558"/>
      <c r="C32" s="586" t="s">
        <v>924</v>
      </c>
      <c r="D32" s="591"/>
      <c r="E32" s="585">
        <v>28692299</v>
      </c>
      <c r="F32" s="585">
        <v>4473203</v>
      </c>
      <c r="G32" s="585">
        <v>4657689</v>
      </c>
      <c r="H32" s="585">
        <v>745901.41995900008</v>
      </c>
      <c r="I32" s="585">
        <v>118491.2860375</v>
      </c>
      <c r="J32" s="585">
        <v>126223.31600599999</v>
      </c>
      <c r="K32" s="592"/>
      <c r="L32" s="587"/>
      <c r="M32" s="587"/>
      <c r="N32" s="973"/>
      <c r="O32" s="973"/>
      <c r="P32" s="582"/>
      <c r="Q32" s="582"/>
    </row>
    <row r="33" spans="1:18" ht="25.5">
      <c r="A33" s="1560"/>
      <c r="B33" s="1556" t="s">
        <v>925</v>
      </c>
      <c r="C33" s="600" t="s">
        <v>926</v>
      </c>
      <c r="D33" s="602">
        <v>50</v>
      </c>
      <c r="E33" s="603">
        <v>70731</v>
      </c>
      <c r="F33" s="579">
        <v>8941</v>
      </c>
      <c r="G33" s="579">
        <v>7316</v>
      </c>
      <c r="H33" s="579">
        <v>5699.216844999999</v>
      </c>
      <c r="I33" s="579">
        <v>708.32124999999985</v>
      </c>
      <c r="J33" s="579">
        <v>574.73793500000011</v>
      </c>
      <c r="K33" s="580" t="s">
        <v>927</v>
      </c>
      <c r="L33" s="581">
        <v>16028</v>
      </c>
      <c r="M33" s="581">
        <v>15265</v>
      </c>
      <c r="N33" s="972">
        <v>630.42857142857144</v>
      </c>
      <c r="O33" s="972">
        <v>49.437459761904762</v>
      </c>
      <c r="P33" s="582"/>
      <c r="Q33" s="582"/>
    </row>
    <row r="34" spans="1:18" ht="25.5">
      <c r="A34" s="1560"/>
      <c r="B34" s="1557"/>
      <c r="C34" s="600" t="s">
        <v>802</v>
      </c>
      <c r="D34" s="602">
        <v>125</v>
      </c>
      <c r="E34" s="579">
        <v>0</v>
      </c>
      <c r="F34" s="579">
        <v>0</v>
      </c>
      <c r="G34" s="579">
        <v>0</v>
      </c>
      <c r="H34" s="579">
        <v>0</v>
      </c>
      <c r="I34" s="579">
        <v>0</v>
      </c>
      <c r="J34" s="579">
        <v>0</v>
      </c>
      <c r="K34" s="580" t="s">
        <v>927</v>
      </c>
      <c r="L34" s="581">
        <v>6232</v>
      </c>
      <c r="M34" s="581">
        <v>6760</v>
      </c>
      <c r="N34" s="974">
        <v>0</v>
      </c>
      <c r="O34" s="974">
        <v>0</v>
      </c>
      <c r="P34" s="582"/>
      <c r="Q34" s="582"/>
    </row>
    <row r="35" spans="1:18" ht="25.5" customHeight="1">
      <c r="A35" s="1560"/>
      <c r="B35" s="1557"/>
      <c r="C35" s="600" t="s">
        <v>803</v>
      </c>
      <c r="D35" s="602">
        <v>50</v>
      </c>
      <c r="E35" s="579">
        <v>0</v>
      </c>
      <c r="F35" s="579">
        <v>0</v>
      </c>
      <c r="G35" s="579">
        <v>0</v>
      </c>
      <c r="H35" s="579">
        <v>0</v>
      </c>
      <c r="I35" s="579">
        <v>0</v>
      </c>
      <c r="J35" s="579">
        <v>0</v>
      </c>
      <c r="K35" s="580" t="s">
        <v>927</v>
      </c>
      <c r="L35" s="581">
        <v>15981</v>
      </c>
      <c r="M35" s="581">
        <v>16297</v>
      </c>
      <c r="N35" s="974">
        <v>0</v>
      </c>
      <c r="O35" s="974">
        <v>0</v>
      </c>
      <c r="P35" s="582"/>
      <c r="Q35" s="582"/>
    </row>
    <row r="36" spans="1:18" ht="29.25" customHeight="1">
      <c r="A36" s="1560"/>
      <c r="B36" s="1558"/>
      <c r="C36" s="583" t="s">
        <v>928</v>
      </c>
      <c r="D36" s="592"/>
      <c r="E36" s="585">
        <v>70731</v>
      </c>
      <c r="F36" s="585">
        <v>8941</v>
      </c>
      <c r="G36" s="585">
        <v>7316</v>
      </c>
      <c r="H36" s="585">
        <v>5699.216844999999</v>
      </c>
      <c r="I36" s="585">
        <v>708.32124999999985</v>
      </c>
      <c r="J36" s="585">
        <v>574.73793500000011</v>
      </c>
      <c r="K36" s="592"/>
      <c r="L36" s="587"/>
      <c r="M36" s="587"/>
      <c r="N36" s="973"/>
      <c r="O36" s="973"/>
      <c r="P36" s="582"/>
      <c r="Q36" s="582"/>
    </row>
    <row r="37" spans="1:18" ht="50.25" customHeight="1">
      <c r="A37" s="1561"/>
      <c r="B37" s="604" t="s">
        <v>929</v>
      </c>
      <c r="C37" s="605" t="s">
        <v>929</v>
      </c>
      <c r="D37" s="606"/>
      <c r="E37" s="607">
        <v>69607667</v>
      </c>
      <c r="F37" s="607">
        <v>10861113</v>
      </c>
      <c r="G37" s="607">
        <v>11373798</v>
      </c>
      <c r="H37" s="607">
        <v>2571256.8324308004</v>
      </c>
      <c r="I37" s="607">
        <v>397931.61138180003</v>
      </c>
      <c r="J37" s="607">
        <v>415498.16075029992</v>
      </c>
      <c r="K37" s="608"/>
      <c r="L37" s="609"/>
      <c r="M37" s="609"/>
      <c r="N37" s="975"/>
      <c r="O37" s="975"/>
      <c r="P37" s="582"/>
      <c r="Q37" s="582"/>
    </row>
    <row r="38" spans="1:18" ht="12.6" customHeight="1">
      <c r="A38" s="1556" t="s">
        <v>930</v>
      </c>
      <c r="B38" s="1559" t="s">
        <v>798</v>
      </c>
      <c r="C38" s="577" t="s">
        <v>863</v>
      </c>
      <c r="D38" s="578" t="s">
        <v>864</v>
      </c>
      <c r="E38" s="610">
        <v>1006559</v>
      </c>
      <c r="F38" s="611">
        <v>74738</v>
      </c>
      <c r="G38" s="611">
        <v>197563</v>
      </c>
      <c r="H38" s="611">
        <v>601956.53802999959</v>
      </c>
      <c r="I38" s="611">
        <v>44611.182140000004</v>
      </c>
      <c r="J38" s="611">
        <v>117148.29762</v>
      </c>
      <c r="K38" s="580" t="s">
        <v>865</v>
      </c>
      <c r="L38" s="612" t="s">
        <v>315</v>
      </c>
      <c r="M38" s="612" t="s">
        <v>315</v>
      </c>
      <c r="N38" s="972">
        <v>5266.0476190476193</v>
      </c>
      <c r="O38" s="972">
        <v>3143.954565952381</v>
      </c>
      <c r="P38" s="582"/>
      <c r="Q38" s="582"/>
      <c r="R38" s="582"/>
    </row>
    <row r="39" spans="1:18" ht="12.6" customHeight="1">
      <c r="A39" s="1557"/>
      <c r="B39" s="1560"/>
      <c r="C39" s="577" t="s">
        <v>866</v>
      </c>
      <c r="D39" s="578" t="s">
        <v>867</v>
      </c>
      <c r="E39" s="611">
        <v>1020534</v>
      </c>
      <c r="F39" s="611">
        <v>155847</v>
      </c>
      <c r="G39" s="611">
        <v>146143</v>
      </c>
      <c r="H39" s="611">
        <v>61023.241598000015</v>
      </c>
      <c r="I39" s="611">
        <v>9220.6087459999999</v>
      </c>
      <c r="J39" s="611">
        <v>8659.4679024999987</v>
      </c>
      <c r="K39" s="580" t="s">
        <v>865</v>
      </c>
      <c r="L39" s="612" t="s">
        <v>315</v>
      </c>
      <c r="M39" s="612" t="s">
        <v>315</v>
      </c>
      <c r="N39" s="972">
        <v>3832.3333333333335</v>
      </c>
      <c r="O39" s="972">
        <v>227.45491473809523</v>
      </c>
      <c r="P39" s="582"/>
      <c r="Q39" s="582"/>
      <c r="R39" s="582"/>
    </row>
    <row r="40" spans="1:18" ht="12.6" customHeight="1">
      <c r="A40" s="1557"/>
      <c r="B40" s="1560"/>
      <c r="C40" s="577" t="s">
        <v>931</v>
      </c>
      <c r="D40" s="578" t="s">
        <v>875</v>
      </c>
      <c r="E40" s="611">
        <v>1318817</v>
      </c>
      <c r="F40" s="611">
        <v>434976</v>
      </c>
      <c r="G40" s="611">
        <v>119938</v>
      </c>
      <c r="H40" s="611">
        <v>290787.31458599999</v>
      </c>
      <c r="I40" s="611">
        <v>95207.285175000026</v>
      </c>
      <c r="J40" s="611">
        <v>26913.771388500001</v>
      </c>
      <c r="K40" s="580" t="s">
        <v>932</v>
      </c>
      <c r="L40" s="612" t="s">
        <v>315</v>
      </c>
      <c r="M40" s="612" t="s">
        <v>315</v>
      </c>
      <c r="N40" s="972">
        <v>6099.2857142857147</v>
      </c>
      <c r="O40" s="972">
        <v>1389.504286428571</v>
      </c>
      <c r="P40" s="582"/>
      <c r="Q40" s="582"/>
    </row>
    <row r="41" spans="1:18" ht="12.6" customHeight="1">
      <c r="A41" s="1557"/>
      <c r="B41" s="1560"/>
      <c r="C41" s="577" t="s">
        <v>877</v>
      </c>
      <c r="D41" s="578" t="s">
        <v>878</v>
      </c>
      <c r="E41" s="611">
        <v>1313977</v>
      </c>
      <c r="F41" s="611">
        <v>384224</v>
      </c>
      <c r="G41" s="611">
        <v>173289</v>
      </c>
      <c r="H41" s="611">
        <v>48599.754605500013</v>
      </c>
      <c r="I41" s="611">
        <v>14002.483558249998</v>
      </c>
      <c r="J41" s="611">
        <v>6469.2899639999996</v>
      </c>
      <c r="K41" s="580" t="s">
        <v>932</v>
      </c>
      <c r="L41" s="612" t="s">
        <v>315</v>
      </c>
      <c r="M41" s="612" t="s">
        <v>315</v>
      </c>
      <c r="N41" s="972">
        <v>9815.6666666666661</v>
      </c>
      <c r="O41" s="972">
        <v>370.26309810714292</v>
      </c>
      <c r="P41" s="582"/>
      <c r="Q41" s="582"/>
    </row>
    <row r="42" spans="1:18" ht="27.75" customHeight="1">
      <c r="A42" s="1557"/>
      <c r="B42" s="1561"/>
      <c r="C42" s="583" t="s">
        <v>881</v>
      </c>
      <c r="D42" s="591"/>
      <c r="E42" s="585">
        <v>4659887</v>
      </c>
      <c r="F42" s="585">
        <v>1049785</v>
      </c>
      <c r="G42" s="585">
        <v>636933</v>
      </c>
      <c r="H42" s="585">
        <v>1002366.8488194996</v>
      </c>
      <c r="I42" s="585">
        <v>163041.55961925004</v>
      </c>
      <c r="J42" s="585">
        <v>159190.826875</v>
      </c>
      <c r="K42" s="592"/>
      <c r="L42" s="587"/>
      <c r="M42" s="587"/>
      <c r="N42" s="973"/>
      <c r="O42" s="973"/>
      <c r="P42" s="582"/>
      <c r="Q42" s="582"/>
    </row>
    <row r="43" spans="1:18" ht="12.6" customHeight="1">
      <c r="A43" s="1557"/>
      <c r="B43" s="1556" t="s">
        <v>882</v>
      </c>
      <c r="C43" s="613" t="s">
        <v>887</v>
      </c>
      <c r="D43" s="588" t="s">
        <v>888</v>
      </c>
      <c r="E43" s="579">
        <v>7928</v>
      </c>
      <c r="F43" s="579">
        <v>1819</v>
      </c>
      <c r="G43" s="579">
        <v>2960</v>
      </c>
      <c r="H43" s="579">
        <v>1458.3185150000004</v>
      </c>
      <c r="I43" s="579">
        <v>337.04775749999999</v>
      </c>
      <c r="J43" s="579">
        <v>543.64387500000009</v>
      </c>
      <c r="K43" s="580" t="s">
        <v>932</v>
      </c>
      <c r="L43" s="612" t="s">
        <v>315</v>
      </c>
      <c r="M43" s="612" t="s">
        <v>315</v>
      </c>
      <c r="N43" s="972">
        <v>210.8095238095238</v>
      </c>
      <c r="O43" s="972">
        <v>38.654302261904768</v>
      </c>
      <c r="P43" s="582"/>
      <c r="Q43" s="582"/>
    </row>
    <row r="44" spans="1:18" ht="12.6" customHeight="1">
      <c r="A44" s="1557"/>
      <c r="B44" s="1557"/>
      <c r="C44" s="577" t="s">
        <v>891</v>
      </c>
      <c r="D44" s="588" t="s">
        <v>892</v>
      </c>
      <c r="E44" s="599">
        <v>0</v>
      </c>
      <c r="F44" s="599">
        <v>0</v>
      </c>
      <c r="G44" s="599">
        <v>0</v>
      </c>
      <c r="H44" s="599">
        <v>0</v>
      </c>
      <c r="I44" s="599">
        <v>0</v>
      </c>
      <c r="J44" s="599">
        <v>0</v>
      </c>
      <c r="K44" s="580" t="s">
        <v>932</v>
      </c>
      <c r="L44" s="612" t="s">
        <v>315</v>
      </c>
      <c r="M44" s="612" t="s">
        <v>315</v>
      </c>
      <c r="N44" s="974">
        <v>0</v>
      </c>
      <c r="O44" s="974">
        <v>0</v>
      </c>
      <c r="P44" s="582"/>
      <c r="Q44" s="582"/>
    </row>
    <row r="45" spans="1:18" ht="12.6" customHeight="1">
      <c r="A45" s="1557"/>
      <c r="B45" s="1557"/>
      <c r="C45" s="613" t="s">
        <v>893</v>
      </c>
      <c r="D45" s="588" t="s">
        <v>884</v>
      </c>
      <c r="E45" s="579">
        <v>434</v>
      </c>
      <c r="F45" s="579">
        <v>180</v>
      </c>
      <c r="G45" s="579">
        <v>97</v>
      </c>
      <c r="H45" s="579">
        <v>48.494925000000002</v>
      </c>
      <c r="I45" s="579">
        <v>19.971315000000001</v>
      </c>
      <c r="J45" s="579">
        <v>10.904259999999999</v>
      </c>
      <c r="K45" s="580" t="s">
        <v>932</v>
      </c>
      <c r="L45" s="612" t="s">
        <v>315</v>
      </c>
      <c r="M45" s="612" t="s">
        <v>315</v>
      </c>
      <c r="N45" s="972">
        <v>12.904761904761905</v>
      </c>
      <c r="O45" s="972">
        <v>1.4357607142857143</v>
      </c>
      <c r="P45" s="582"/>
      <c r="Q45" s="593"/>
    </row>
    <row r="46" spans="1:18" ht="27" customHeight="1">
      <c r="A46" s="1557"/>
      <c r="B46" s="1558"/>
      <c r="C46" s="583" t="s">
        <v>933</v>
      </c>
      <c r="D46" s="591"/>
      <c r="E46" s="585">
        <v>8362</v>
      </c>
      <c r="F46" s="585">
        <v>1999</v>
      </c>
      <c r="G46" s="585">
        <v>3057</v>
      </c>
      <c r="H46" s="585">
        <v>1506.8134400000004</v>
      </c>
      <c r="I46" s="585">
        <v>357.01907249999999</v>
      </c>
      <c r="J46" s="585">
        <v>554.54813500000012</v>
      </c>
      <c r="K46" s="592"/>
      <c r="L46" s="587"/>
      <c r="M46" s="587"/>
      <c r="N46" s="973"/>
      <c r="O46" s="973"/>
      <c r="P46" s="582"/>
      <c r="Q46" s="593"/>
    </row>
    <row r="47" spans="1:18" ht="12.6" customHeight="1">
      <c r="A47" s="1557"/>
      <c r="B47" s="1556" t="s">
        <v>800</v>
      </c>
      <c r="C47" s="613" t="s">
        <v>914</v>
      </c>
      <c r="D47" s="588" t="s">
        <v>915</v>
      </c>
      <c r="E47" s="611">
        <v>110964142</v>
      </c>
      <c r="F47" s="611">
        <v>22243200</v>
      </c>
      <c r="G47" s="611">
        <v>21271968</v>
      </c>
      <c r="H47" s="611">
        <v>7274709.6863559978</v>
      </c>
      <c r="I47" s="611">
        <v>1523466.0658779996</v>
      </c>
      <c r="J47" s="611">
        <v>1595334.7892489999</v>
      </c>
      <c r="K47" s="580" t="s">
        <v>916</v>
      </c>
      <c r="L47" s="612" t="s">
        <v>315</v>
      </c>
      <c r="M47" s="612" t="s">
        <v>315</v>
      </c>
      <c r="N47" s="976">
        <v>80876.333333333328</v>
      </c>
      <c r="O47" s="976">
        <v>5896.5071412857142</v>
      </c>
      <c r="P47" s="582"/>
      <c r="Q47" s="582"/>
    </row>
    <row r="48" spans="1:18" ht="12.6" customHeight="1">
      <c r="A48" s="1557"/>
      <c r="B48" s="1557"/>
      <c r="C48" s="577" t="s">
        <v>919</v>
      </c>
      <c r="D48" s="588" t="s">
        <v>920</v>
      </c>
      <c r="E48" s="611">
        <v>42905390</v>
      </c>
      <c r="F48" s="611">
        <v>9396285</v>
      </c>
      <c r="G48" s="611">
        <v>8910292</v>
      </c>
      <c r="H48" s="611">
        <v>1180690.0589749997</v>
      </c>
      <c r="I48" s="611">
        <v>268889.68707499997</v>
      </c>
      <c r="J48" s="611">
        <v>261398.49455624999</v>
      </c>
      <c r="K48" s="580" t="s">
        <v>921</v>
      </c>
      <c r="L48" s="612" t="s">
        <v>315</v>
      </c>
      <c r="M48" s="612" t="s">
        <v>315</v>
      </c>
      <c r="N48" s="976">
        <v>89224.857142857145</v>
      </c>
      <c r="O48" s="976">
        <v>2626.5569336309527</v>
      </c>
      <c r="P48" s="582"/>
      <c r="Q48" s="582"/>
    </row>
    <row r="49" spans="1:17" s="615" customFormat="1" ht="25.5">
      <c r="A49" s="1557"/>
      <c r="B49" s="1558"/>
      <c r="C49" s="583" t="s">
        <v>934</v>
      </c>
      <c r="D49" s="591"/>
      <c r="E49" s="585">
        <v>153869532</v>
      </c>
      <c r="F49" s="585">
        <v>31639485</v>
      </c>
      <c r="G49" s="585">
        <v>30182260</v>
      </c>
      <c r="H49" s="585">
        <v>8455399.7453309968</v>
      </c>
      <c r="I49" s="585">
        <v>1792355.7529529997</v>
      </c>
      <c r="J49" s="585">
        <v>1856733.28380525</v>
      </c>
      <c r="K49" s="592"/>
      <c r="L49" s="614"/>
      <c r="M49" s="614"/>
      <c r="N49" s="614"/>
      <c r="O49" s="614"/>
      <c r="P49" s="582"/>
      <c r="Q49" s="582"/>
    </row>
    <row r="50" spans="1:17" ht="53.25" customHeight="1">
      <c r="A50" s="1558"/>
      <c r="B50" s="605" t="s">
        <v>935</v>
      </c>
      <c r="C50" s="605" t="s">
        <v>935</v>
      </c>
      <c r="D50" s="616"/>
      <c r="E50" s="607">
        <v>158537781</v>
      </c>
      <c r="F50" s="607">
        <v>32691269</v>
      </c>
      <c r="G50" s="607">
        <v>30822250</v>
      </c>
      <c r="H50" s="607">
        <v>9459273.4075904973</v>
      </c>
      <c r="I50" s="607">
        <v>1955754.3316447497</v>
      </c>
      <c r="J50" s="607">
        <v>2016478.65881525</v>
      </c>
      <c r="K50" s="608"/>
      <c r="L50" s="617"/>
      <c r="M50" s="617"/>
      <c r="N50" s="617"/>
      <c r="O50" s="617"/>
      <c r="P50" s="582"/>
      <c r="Q50" s="582"/>
    </row>
    <row r="51" spans="1:17" s="621" customFormat="1">
      <c r="A51" s="618" t="s">
        <v>1367</v>
      </c>
      <c r="B51" s="618"/>
      <c r="C51" s="619"/>
      <c r="D51" s="620"/>
      <c r="E51" s="619"/>
      <c r="F51" s="619"/>
      <c r="G51" s="619"/>
      <c r="H51" s="619"/>
      <c r="I51" s="619"/>
      <c r="J51" s="619"/>
      <c r="K51" s="619"/>
      <c r="L51" s="619"/>
      <c r="M51" s="619"/>
      <c r="N51" s="619"/>
      <c r="O51" s="619"/>
      <c r="P51" s="582"/>
      <c r="Q51" s="582"/>
    </row>
    <row r="52" spans="1:17" s="621" customFormat="1">
      <c r="A52" s="622" t="s">
        <v>631</v>
      </c>
      <c r="B52" s="623"/>
      <c r="C52" s="623"/>
      <c r="D52" s="624"/>
      <c r="E52" s="623"/>
      <c r="F52" s="623"/>
      <c r="G52" s="623"/>
      <c r="H52" s="623"/>
      <c r="I52" s="623"/>
      <c r="J52" s="623"/>
      <c r="K52" s="623"/>
      <c r="L52" s="623"/>
      <c r="M52" s="623"/>
      <c r="N52" s="623"/>
      <c r="O52" s="623"/>
      <c r="P52" s="582"/>
      <c r="Q52" s="582"/>
    </row>
    <row r="53" spans="1:17" s="621" customFormat="1">
      <c r="A53" s="623" t="s">
        <v>936</v>
      </c>
      <c r="B53" s="623"/>
      <c r="C53" s="623"/>
      <c r="D53" s="624"/>
      <c r="E53" s="623"/>
      <c r="F53" s="623"/>
      <c r="G53" s="623"/>
      <c r="H53" s="623"/>
      <c r="I53" s="623"/>
      <c r="J53" s="481"/>
      <c r="K53" s="623"/>
      <c r="L53" s="623"/>
      <c r="M53" s="623"/>
      <c r="N53" s="623"/>
      <c r="O53" s="623"/>
      <c r="P53" s="582"/>
      <c r="Q53" s="582"/>
    </row>
    <row r="54" spans="1:17" s="621" customFormat="1">
      <c r="A54" s="623" t="s">
        <v>937</v>
      </c>
      <c r="B54" s="623"/>
      <c r="C54" s="623"/>
      <c r="D54" s="624"/>
      <c r="E54" s="623"/>
      <c r="F54" s="623"/>
      <c r="G54" s="623"/>
      <c r="H54" s="623"/>
      <c r="I54" s="623"/>
      <c r="J54" s="623"/>
      <c r="K54" s="623"/>
      <c r="L54" s="623"/>
      <c r="M54" s="623"/>
      <c r="N54" s="623"/>
      <c r="O54" s="623"/>
      <c r="P54" s="582"/>
      <c r="Q54" s="582"/>
    </row>
    <row r="55" spans="1:17" s="621" customFormat="1">
      <c r="A55" s="623" t="s">
        <v>938</v>
      </c>
      <c r="B55" s="623"/>
      <c r="C55" s="623"/>
      <c r="D55" s="624"/>
      <c r="E55" s="623"/>
      <c r="F55" s="623"/>
      <c r="G55" s="623"/>
      <c r="H55" s="623"/>
      <c r="I55" s="623"/>
      <c r="J55" s="623"/>
      <c r="K55" s="623"/>
      <c r="L55" s="623"/>
      <c r="M55" s="623"/>
      <c r="N55" s="623"/>
      <c r="O55" s="623"/>
      <c r="P55" s="582"/>
      <c r="Q55" s="582"/>
    </row>
    <row r="56" spans="1:17" s="621" customFormat="1">
      <c r="A56" s="625" t="s">
        <v>939</v>
      </c>
      <c r="B56" s="625"/>
      <c r="D56" s="626"/>
      <c r="P56" s="582"/>
      <c r="Q56" s="582"/>
    </row>
    <row r="57" spans="1:17" s="628" customFormat="1">
      <c r="A57" s="575"/>
      <c r="B57" s="575"/>
      <c r="C57" s="575"/>
      <c r="D57" s="627"/>
      <c r="E57" s="575"/>
      <c r="F57" s="575"/>
      <c r="G57" s="575"/>
      <c r="H57" s="575"/>
      <c r="I57" s="575"/>
      <c r="J57" s="575"/>
      <c r="K57" s="575"/>
      <c r="L57" s="575"/>
      <c r="M57" s="575"/>
      <c r="N57" s="575"/>
      <c r="O57" s="575"/>
    </row>
    <row r="58" spans="1:17" s="628" customFormat="1">
      <c r="A58" s="575"/>
      <c r="B58" s="575"/>
      <c r="C58" s="575"/>
      <c r="D58" s="627"/>
      <c r="E58" s="575"/>
      <c r="F58" s="575"/>
      <c r="G58" s="575"/>
      <c r="H58" s="575"/>
      <c r="I58" s="575"/>
      <c r="J58" s="575"/>
      <c r="K58" s="575"/>
      <c r="L58" s="575"/>
      <c r="M58" s="575"/>
      <c r="N58" s="575"/>
      <c r="O58" s="575"/>
    </row>
    <row r="59" spans="1:17" s="628" customFormat="1">
      <c r="A59" s="575"/>
      <c r="B59" s="575"/>
      <c r="C59" s="575"/>
      <c r="D59" s="627"/>
      <c r="E59" s="575"/>
      <c r="F59" s="575"/>
      <c r="G59" s="575"/>
      <c r="H59" s="575"/>
      <c r="I59" s="575"/>
      <c r="J59" s="575"/>
      <c r="K59" s="575"/>
      <c r="L59" s="575"/>
      <c r="M59" s="575"/>
      <c r="N59" s="575"/>
      <c r="O59" s="575"/>
    </row>
    <row r="60" spans="1:17" s="628" customFormat="1" ht="19.5">
      <c r="A60" s="629"/>
      <c r="B60" s="575"/>
      <c r="C60" s="575"/>
      <c r="D60" s="627"/>
      <c r="E60" s="575"/>
      <c r="F60" s="575"/>
      <c r="G60" s="575"/>
      <c r="H60" s="575"/>
      <c r="I60" s="575"/>
      <c r="J60" s="575"/>
      <c r="K60" s="575"/>
      <c r="L60" s="575"/>
      <c r="M60" s="575"/>
      <c r="N60" s="575"/>
      <c r="O60" s="575"/>
    </row>
    <row r="61" spans="1:17" s="628" customFormat="1">
      <c r="A61" s="575"/>
      <c r="B61" s="575"/>
      <c r="C61" s="575"/>
      <c r="D61" s="627"/>
      <c r="E61" s="575"/>
      <c r="F61" s="575"/>
      <c r="G61" s="575"/>
      <c r="H61" s="575"/>
      <c r="I61" s="575"/>
      <c r="J61" s="575"/>
      <c r="K61" s="575"/>
      <c r="L61" s="575"/>
      <c r="M61" s="575"/>
      <c r="N61" s="575"/>
      <c r="O61" s="575"/>
    </row>
    <row r="62" spans="1:17" s="628" customFormat="1">
      <c r="A62" s="575"/>
      <c r="B62" s="575"/>
      <c r="C62" s="575"/>
      <c r="D62" s="627"/>
      <c r="E62" s="575"/>
      <c r="F62" s="575"/>
      <c r="G62" s="575"/>
      <c r="H62" s="575"/>
      <c r="I62" s="575"/>
      <c r="J62" s="575"/>
      <c r="K62" s="575"/>
      <c r="L62" s="575"/>
      <c r="M62" s="575"/>
      <c r="N62" s="575"/>
      <c r="O62" s="575"/>
    </row>
    <row r="63" spans="1:17" s="628" customFormat="1">
      <c r="A63" s="575"/>
      <c r="B63" s="575"/>
      <c r="C63" s="575"/>
      <c r="D63" s="627"/>
      <c r="E63" s="575"/>
      <c r="F63" s="575"/>
      <c r="G63" s="575"/>
      <c r="H63" s="575"/>
      <c r="I63" s="575"/>
      <c r="J63" s="575"/>
      <c r="K63" s="575"/>
      <c r="L63" s="575"/>
      <c r="M63" s="575"/>
      <c r="N63" s="575"/>
      <c r="O63" s="575"/>
    </row>
    <row r="64" spans="1:17" s="628" customFormat="1">
      <c r="A64" s="575"/>
      <c r="B64" s="575"/>
      <c r="C64" s="575"/>
      <c r="D64" s="627"/>
      <c r="E64" s="575"/>
      <c r="F64" s="575"/>
      <c r="G64" s="575"/>
      <c r="H64" s="575"/>
      <c r="I64" s="575"/>
      <c r="J64" s="575"/>
      <c r="K64" s="575"/>
      <c r="L64" s="575"/>
      <c r="M64" s="575"/>
      <c r="N64" s="575"/>
      <c r="O64" s="575"/>
    </row>
    <row r="65" spans="1:15" s="628" customFormat="1">
      <c r="A65" s="575"/>
      <c r="B65" s="575"/>
      <c r="C65" s="575"/>
      <c r="D65" s="627"/>
      <c r="E65" s="575"/>
      <c r="F65" s="575"/>
      <c r="G65" s="575"/>
      <c r="H65" s="575"/>
      <c r="I65" s="575"/>
      <c r="J65" s="575"/>
      <c r="K65" s="575"/>
      <c r="L65" s="575"/>
      <c r="M65" s="575"/>
      <c r="N65" s="575"/>
      <c r="O65" s="575"/>
    </row>
    <row r="66" spans="1:15" s="628" customFormat="1">
      <c r="A66" s="575"/>
      <c r="B66" s="575"/>
      <c r="C66" s="575"/>
      <c r="D66" s="627"/>
      <c r="E66" s="575"/>
      <c r="F66" s="575"/>
      <c r="G66" s="575"/>
      <c r="H66" s="575"/>
      <c r="I66" s="575"/>
      <c r="J66" s="575"/>
      <c r="K66" s="575"/>
      <c r="L66" s="575"/>
      <c r="M66" s="575"/>
      <c r="N66" s="575"/>
      <c r="O66" s="575"/>
    </row>
  </sheetData>
  <mergeCells count="20">
    <mergeCell ref="A1:O1"/>
    <mergeCell ref="A2:A3"/>
    <mergeCell ref="B2:B3"/>
    <mergeCell ref="C2:C3"/>
    <mergeCell ref="D2:D3"/>
    <mergeCell ref="E2:G2"/>
    <mergeCell ref="H2:J2"/>
    <mergeCell ref="K2:K3"/>
    <mergeCell ref="L2:M2"/>
    <mergeCell ref="N2:O2"/>
    <mergeCell ref="A38:A50"/>
    <mergeCell ref="B38:B42"/>
    <mergeCell ref="B43:B46"/>
    <mergeCell ref="B47:B49"/>
    <mergeCell ref="A4:A37"/>
    <mergeCell ref="B4:B11"/>
    <mergeCell ref="B12:B20"/>
    <mergeCell ref="B21:B27"/>
    <mergeCell ref="B28:B32"/>
    <mergeCell ref="B33:B36"/>
  </mergeCells>
  <printOptions horizontalCentered="1"/>
  <pageMargins left="0.7" right="0.7" top="0.75" bottom="0.75" header="0.3" footer="0.3"/>
  <pageSetup paperSize="9" scale="10" orientation="landscape"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1"/>
  <sheetViews>
    <sheetView zoomScale="112" zoomScaleNormal="112" workbookViewId="0">
      <selection sqref="A1:P1"/>
    </sheetView>
  </sheetViews>
  <sheetFormatPr defaultColWidth="9.140625" defaultRowHeight="11.25"/>
  <cols>
    <col min="1" max="1" width="7.85546875" style="630" customWidth="1"/>
    <col min="2" max="2" width="11.85546875" style="630" customWidth="1"/>
    <col min="3" max="3" width="21.28515625" style="630" customWidth="1"/>
    <col min="4" max="4" width="11" style="630" bestFit="1" customWidth="1"/>
    <col min="5" max="5" width="8.140625" style="630" customWidth="1"/>
    <col min="6" max="6" width="9" style="630" customWidth="1"/>
    <col min="7" max="8" width="7.42578125" style="630" customWidth="1"/>
    <col min="9" max="9" width="8" style="630" bestFit="1" customWidth="1"/>
    <col min="10" max="11" width="7" style="630" bestFit="1" customWidth="1"/>
    <col min="12" max="12" width="14.140625" style="630" customWidth="1"/>
    <col min="13" max="14" width="9" style="630" customWidth="1"/>
    <col min="15" max="16384" width="9.140625" style="630"/>
  </cols>
  <sheetData>
    <row r="1" spans="1:17" ht="18" customHeight="1">
      <c r="A1" s="1575" t="s">
        <v>940</v>
      </c>
      <c r="B1" s="1575"/>
      <c r="C1" s="1575"/>
      <c r="D1" s="1575"/>
      <c r="E1" s="1575"/>
      <c r="F1" s="1575"/>
      <c r="G1" s="1575"/>
      <c r="H1" s="1575"/>
      <c r="I1" s="1575"/>
      <c r="J1" s="1575"/>
      <c r="K1" s="1575"/>
      <c r="L1" s="1575"/>
      <c r="M1" s="1575"/>
      <c r="N1" s="1575"/>
      <c r="O1" s="1575"/>
      <c r="P1" s="1575"/>
    </row>
    <row r="2" spans="1:17" ht="51" customHeight="1">
      <c r="A2" s="1562" t="s">
        <v>853</v>
      </c>
      <c r="B2" s="1562" t="s">
        <v>941</v>
      </c>
      <c r="C2" s="1562" t="s">
        <v>855</v>
      </c>
      <c r="D2" s="1568" t="s">
        <v>942</v>
      </c>
      <c r="E2" s="1563" t="s">
        <v>943</v>
      </c>
      <c r="F2" s="1565" t="s">
        <v>806</v>
      </c>
      <c r="G2" s="1566"/>
      <c r="H2" s="1567"/>
      <c r="I2" s="1562" t="s">
        <v>944</v>
      </c>
      <c r="J2" s="1562"/>
      <c r="K2" s="1562"/>
      <c r="L2" s="1568" t="s">
        <v>858</v>
      </c>
      <c r="M2" s="1562" t="s">
        <v>859</v>
      </c>
      <c r="N2" s="1562"/>
      <c r="O2" s="1562" t="s">
        <v>1368</v>
      </c>
      <c r="P2" s="1562"/>
    </row>
    <row r="3" spans="1:17" ht="76.5" customHeight="1">
      <c r="A3" s="1562"/>
      <c r="B3" s="1562"/>
      <c r="C3" s="1562"/>
      <c r="D3" s="1497" t="s">
        <v>945</v>
      </c>
      <c r="E3" s="1564"/>
      <c r="F3" s="631" t="s">
        <v>79</v>
      </c>
      <c r="G3" s="631">
        <v>45139</v>
      </c>
      <c r="H3" s="631">
        <v>45170</v>
      </c>
      <c r="I3" s="631" t="s">
        <v>79</v>
      </c>
      <c r="J3" s="631">
        <v>45139</v>
      </c>
      <c r="K3" s="631">
        <v>45170</v>
      </c>
      <c r="L3" s="1497"/>
      <c r="M3" s="631">
        <v>45139</v>
      </c>
      <c r="N3" s="631">
        <v>45170</v>
      </c>
      <c r="O3" s="576" t="s">
        <v>946</v>
      </c>
      <c r="P3" s="576" t="s">
        <v>947</v>
      </c>
    </row>
    <row r="4" spans="1:17" ht="12" customHeight="1">
      <c r="A4" s="1569" t="s">
        <v>948</v>
      </c>
      <c r="B4" s="1569" t="s">
        <v>949</v>
      </c>
      <c r="C4" s="632" t="s">
        <v>950</v>
      </c>
      <c r="D4" s="633" t="s">
        <v>951</v>
      </c>
      <c r="E4" s="634" t="s">
        <v>904</v>
      </c>
      <c r="F4" s="635">
        <v>23</v>
      </c>
      <c r="G4" s="635">
        <v>0</v>
      </c>
      <c r="H4" s="636">
        <v>23</v>
      </c>
      <c r="I4" s="635">
        <v>0.48</v>
      </c>
      <c r="J4" s="635">
        <v>0</v>
      </c>
      <c r="K4" s="635">
        <v>0.48</v>
      </c>
      <c r="L4" s="635" t="s">
        <v>952</v>
      </c>
      <c r="M4" s="635">
        <v>1988</v>
      </c>
      <c r="N4" s="635">
        <v>2072</v>
      </c>
      <c r="O4" s="637">
        <v>3</v>
      </c>
      <c r="P4" s="637">
        <v>0</v>
      </c>
    </row>
    <row r="5" spans="1:17" ht="12" customHeight="1">
      <c r="A5" s="1569"/>
      <c r="B5" s="1569"/>
      <c r="C5" s="632" t="s">
        <v>953</v>
      </c>
      <c r="D5" s="638" t="s">
        <v>954</v>
      </c>
      <c r="E5" s="639" t="s">
        <v>904</v>
      </c>
      <c r="F5" s="635">
        <v>0</v>
      </c>
      <c r="G5" s="635">
        <v>0</v>
      </c>
      <c r="H5" s="636">
        <v>0</v>
      </c>
      <c r="I5" s="635">
        <v>0</v>
      </c>
      <c r="J5" s="635">
        <v>0</v>
      </c>
      <c r="K5" s="635">
        <v>0</v>
      </c>
      <c r="L5" s="635" t="s">
        <v>952</v>
      </c>
      <c r="M5" s="635">
        <v>1979</v>
      </c>
      <c r="N5" s="635">
        <v>2058</v>
      </c>
      <c r="O5" s="635">
        <v>0</v>
      </c>
      <c r="P5" s="635">
        <v>0</v>
      </c>
    </row>
    <row r="6" spans="1:17" ht="12" customHeight="1">
      <c r="A6" s="1569"/>
      <c r="B6" s="1569"/>
      <c r="C6" s="632" t="s">
        <v>955</v>
      </c>
      <c r="D6" s="633" t="s">
        <v>955</v>
      </c>
      <c r="E6" s="634" t="s">
        <v>956</v>
      </c>
      <c r="F6" s="635">
        <v>0</v>
      </c>
      <c r="G6" s="635">
        <v>0</v>
      </c>
      <c r="H6" s="636">
        <v>0</v>
      </c>
      <c r="I6" s="635">
        <v>0</v>
      </c>
      <c r="J6" s="635">
        <v>0</v>
      </c>
      <c r="K6" s="635">
        <v>0</v>
      </c>
      <c r="L6" s="635" t="s">
        <v>957</v>
      </c>
      <c r="M6" s="635">
        <v>1254</v>
      </c>
      <c r="N6" s="635">
        <v>1260</v>
      </c>
      <c r="O6" s="637">
        <v>0</v>
      </c>
      <c r="P6" s="637">
        <v>0</v>
      </c>
    </row>
    <row r="7" spans="1:17" ht="12" customHeight="1">
      <c r="A7" s="1569"/>
      <c r="B7" s="1569"/>
      <c r="C7" s="632" t="s">
        <v>958</v>
      </c>
      <c r="D7" s="638" t="s">
        <v>959</v>
      </c>
      <c r="E7" s="634" t="s">
        <v>884</v>
      </c>
      <c r="F7" s="635">
        <v>247664</v>
      </c>
      <c r="G7" s="635">
        <v>40939</v>
      </c>
      <c r="H7" s="635">
        <v>46954</v>
      </c>
      <c r="I7" s="635">
        <v>7515.7988650000007</v>
      </c>
      <c r="J7" s="635">
        <v>1283.0899999999999</v>
      </c>
      <c r="K7" s="635">
        <v>1462.64</v>
      </c>
      <c r="L7" s="635" t="s">
        <v>952</v>
      </c>
      <c r="M7" s="635">
        <v>6175</v>
      </c>
      <c r="N7" s="635">
        <v>6137</v>
      </c>
      <c r="O7" s="635">
        <v>6667</v>
      </c>
      <c r="P7" s="635">
        <v>208</v>
      </c>
    </row>
    <row r="8" spans="1:17" ht="12" customHeight="1">
      <c r="A8" s="1569"/>
      <c r="B8" s="1569"/>
      <c r="C8" s="640" t="s">
        <v>960</v>
      </c>
      <c r="D8" s="633" t="s">
        <v>961</v>
      </c>
      <c r="E8" s="634" t="s">
        <v>904</v>
      </c>
      <c r="F8" s="635">
        <v>0</v>
      </c>
      <c r="G8" s="635">
        <v>0</v>
      </c>
      <c r="H8" s="635">
        <v>0</v>
      </c>
      <c r="I8" s="635">
        <v>0</v>
      </c>
      <c r="J8" s="635">
        <v>0</v>
      </c>
      <c r="K8" s="635">
        <v>0</v>
      </c>
      <c r="L8" s="635" t="s">
        <v>952</v>
      </c>
      <c r="M8" s="641" t="s">
        <v>315</v>
      </c>
      <c r="N8" s="641" t="s">
        <v>315</v>
      </c>
      <c r="O8" s="637">
        <v>0</v>
      </c>
      <c r="P8" s="637">
        <v>0</v>
      </c>
    </row>
    <row r="9" spans="1:17" ht="12" customHeight="1">
      <c r="A9" s="1569"/>
      <c r="B9" s="1569"/>
      <c r="C9" s="632" t="s">
        <v>962</v>
      </c>
      <c r="D9" s="633" t="s">
        <v>963</v>
      </c>
      <c r="E9" s="634" t="s">
        <v>964</v>
      </c>
      <c r="F9" s="635">
        <v>0</v>
      </c>
      <c r="G9" s="635">
        <v>0</v>
      </c>
      <c r="H9" s="635">
        <v>0</v>
      </c>
      <c r="I9" s="635">
        <v>0</v>
      </c>
      <c r="J9" s="635">
        <v>0</v>
      </c>
      <c r="K9" s="635">
        <v>0</v>
      </c>
      <c r="L9" s="635" t="s">
        <v>952</v>
      </c>
      <c r="M9" s="641">
        <v>24600</v>
      </c>
      <c r="N9" s="641">
        <v>24810</v>
      </c>
      <c r="O9" s="637">
        <v>0</v>
      </c>
      <c r="P9" s="637">
        <v>0</v>
      </c>
    </row>
    <row r="10" spans="1:17" ht="12" customHeight="1">
      <c r="A10" s="1569"/>
      <c r="B10" s="1569"/>
      <c r="C10" s="632" t="s">
        <v>965</v>
      </c>
      <c r="D10" s="633" t="s">
        <v>966</v>
      </c>
      <c r="E10" s="634" t="s">
        <v>884</v>
      </c>
      <c r="F10" s="635">
        <v>201258</v>
      </c>
      <c r="G10" s="635">
        <v>39206</v>
      </c>
      <c r="H10" s="635">
        <v>33391</v>
      </c>
      <c r="I10" s="635">
        <v>7044.0059499999998</v>
      </c>
      <c r="J10" s="635">
        <v>1458.05</v>
      </c>
      <c r="K10" s="635">
        <v>1180.18</v>
      </c>
      <c r="L10" s="635" t="s">
        <v>952</v>
      </c>
      <c r="M10" s="641">
        <v>7072</v>
      </c>
      <c r="N10" s="641">
        <v>6810</v>
      </c>
      <c r="O10" s="637">
        <v>7115</v>
      </c>
      <c r="P10" s="637">
        <v>252</v>
      </c>
    </row>
    <row r="11" spans="1:17">
      <c r="A11" s="1569"/>
      <c r="B11" s="1569"/>
      <c r="C11" s="632" t="s">
        <v>967</v>
      </c>
      <c r="D11" s="633" t="s">
        <v>968</v>
      </c>
      <c r="E11" s="634" t="s">
        <v>964</v>
      </c>
      <c r="F11" s="635">
        <v>12</v>
      </c>
      <c r="G11" s="635">
        <v>0</v>
      </c>
      <c r="H11" s="635">
        <v>12</v>
      </c>
      <c r="I11" s="635">
        <v>0.88</v>
      </c>
      <c r="J11" s="635">
        <v>0</v>
      </c>
      <c r="K11" s="635">
        <v>0.88</v>
      </c>
      <c r="L11" s="635" t="s">
        <v>969</v>
      </c>
      <c r="M11" s="641">
        <v>29300</v>
      </c>
      <c r="N11" s="641">
        <v>29250</v>
      </c>
      <c r="O11" s="637">
        <v>2</v>
      </c>
      <c r="P11" s="637">
        <v>0</v>
      </c>
    </row>
    <row r="12" spans="1:17" ht="12" customHeight="1">
      <c r="A12" s="1569"/>
      <c r="B12" s="1569"/>
      <c r="C12" s="632" t="s">
        <v>970</v>
      </c>
      <c r="D12" s="633" t="s">
        <v>971</v>
      </c>
      <c r="E12" s="634" t="s">
        <v>904</v>
      </c>
      <c r="F12" s="635">
        <v>456458</v>
      </c>
      <c r="G12" s="635">
        <v>102180</v>
      </c>
      <c r="H12" s="635">
        <v>60627</v>
      </c>
      <c r="I12" s="635">
        <v>11900.82185</v>
      </c>
      <c r="J12" s="635">
        <v>2646.33</v>
      </c>
      <c r="K12" s="635">
        <v>1627.27</v>
      </c>
      <c r="L12" s="635" t="s">
        <v>952</v>
      </c>
      <c r="M12" s="641">
        <v>2763</v>
      </c>
      <c r="N12" s="641">
        <v>2717</v>
      </c>
      <c r="O12" s="637">
        <v>4654</v>
      </c>
      <c r="P12" s="637">
        <v>125</v>
      </c>
    </row>
    <row r="13" spans="1:17" ht="12" customHeight="1">
      <c r="A13" s="1569"/>
      <c r="B13" s="1569"/>
      <c r="C13" s="632" t="s">
        <v>903</v>
      </c>
      <c r="D13" s="633" t="s">
        <v>903</v>
      </c>
      <c r="E13" s="634" t="s">
        <v>904</v>
      </c>
      <c r="F13" s="635">
        <v>0</v>
      </c>
      <c r="G13" s="635">
        <v>0</v>
      </c>
      <c r="H13" s="635">
        <v>0</v>
      </c>
      <c r="I13" s="635">
        <v>0</v>
      </c>
      <c r="J13" s="635">
        <v>0</v>
      </c>
      <c r="K13" s="635">
        <v>0</v>
      </c>
      <c r="L13" s="635" t="s">
        <v>957</v>
      </c>
      <c r="M13" s="641" t="s">
        <v>315</v>
      </c>
      <c r="N13" s="641" t="s">
        <v>315</v>
      </c>
      <c r="O13" s="637">
        <v>0</v>
      </c>
      <c r="P13" s="637">
        <v>0</v>
      </c>
    </row>
    <row r="14" spans="1:17" ht="12" customHeight="1">
      <c r="A14" s="1569"/>
      <c r="B14" s="1569"/>
      <c r="C14" s="632" t="s">
        <v>972</v>
      </c>
      <c r="D14" s="633" t="s">
        <v>973</v>
      </c>
      <c r="E14" s="634" t="s">
        <v>904</v>
      </c>
      <c r="F14" s="635">
        <v>1100507</v>
      </c>
      <c r="G14" s="635">
        <v>283896</v>
      </c>
      <c r="H14" s="635">
        <v>202279</v>
      </c>
      <c r="I14" s="635">
        <v>32251.545124999997</v>
      </c>
      <c r="J14" s="635">
        <v>8756.65</v>
      </c>
      <c r="K14" s="635">
        <v>6193.64</v>
      </c>
      <c r="L14" s="635" t="s">
        <v>952</v>
      </c>
      <c r="M14" s="635">
        <v>6173</v>
      </c>
      <c r="N14" s="635">
        <v>5562</v>
      </c>
      <c r="O14" s="637">
        <v>17181</v>
      </c>
      <c r="P14" s="637">
        <v>521</v>
      </c>
    </row>
    <row r="15" spans="1:17" ht="12" customHeight="1">
      <c r="A15" s="1569"/>
      <c r="B15" s="1569"/>
      <c r="C15" s="632" t="s">
        <v>974</v>
      </c>
      <c r="D15" s="633" t="s">
        <v>975</v>
      </c>
      <c r="E15" s="634" t="s">
        <v>884</v>
      </c>
      <c r="F15" s="635">
        <v>476004</v>
      </c>
      <c r="G15" s="635">
        <v>112461</v>
      </c>
      <c r="H15" s="635">
        <v>79917</v>
      </c>
      <c r="I15" s="635">
        <v>28119.905524999998</v>
      </c>
      <c r="J15" s="635">
        <v>7169.01</v>
      </c>
      <c r="K15" s="635">
        <v>4988.1400000000003</v>
      </c>
      <c r="L15" s="635" t="s">
        <v>952</v>
      </c>
      <c r="M15" s="635">
        <v>12791</v>
      </c>
      <c r="N15" s="635">
        <v>11236</v>
      </c>
      <c r="O15" s="637">
        <v>11796</v>
      </c>
      <c r="P15" s="637">
        <v>730</v>
      </c>
    </row>
    <row r="16" spans="1:17" ht="12" customHeight="1">
      <c r="A16" s="1569"/>
      <c r="B16" s="1569"/>
      <c r="C16" s="632" t="s">
        <v>976</v>
      </c>
      <c r="D16" s="633" t="s">
        <v>977</v>
      </c>
      <c r="E16" s="634" t="s">
        <v>978</v>
      </c>
      <c r="F16" s="635">
        <v>139</v>
      </c>
      <c r="G16" s="635">
        <v>0</v>
      </c>
      <c r="H16" s="635">
        <v>1</v>
      </c>
      <c r="I16" s="635">
        <v>4.88</v>
      </c>
      <c r="J16" s="636">
        <v>0</v>
      </c>
      <c r="K16" s="635">
        <v>0.03</v>
      </c>
      <c r="L16" s="635" t="s">
        <v>952</v>
      </c>
      <c r="M16" s="641">
        <v>7336</v>
      </c>
      <c r="N16" s="635">
        <v>7025</v>
      </c>
      <c r="O16" s="637">
        <v>0</v>
      </c>
      <c r="P16" s="637">
        <v>0</v>
      </c>
      <c r="Q16" s="642"/>
    </row>
    <row r="17" spans="1:17" ht="12" customHeight="1">
      <c r="A17" s="1569"/>
      <c r="B17" s="1569"/>
      <c r="C17" s="632" t="s">
        <v>979</v>
      </c>
      <c r="D17" s="633" t="s">
        <v>980</v>
      </c>
      <c r="E17" s="634" t="s">
        <v>904</v>
      </c>
      <c r="F17" s="635">
        <v>0</v>
      </c>
      <c r="G17" s="635">
        <v>0</v>
      </c>
      <c r="H17" s="635">
        <v>0</v>
      </c>
      <c r="I17" s="635">
        <v>0</v>
      </c>
      <c r="J17" s="635">
        <v>0</v>
      </c>
      <c r="K17" s="635">
        <v>0</v>
      </c>
      <c r="L17" s="635" t="s">
        <v>981</v>
      </c>
      <c r="M17" s="641">
        <v>1460</v>
      </c>
      <c r="N17" s="641">
        <v>1200</v>
      </c>
      <c r="O17" s="637">
        <v>0</v>
      </c>
      <c r="P17" s="637">
        <v>0</v>
      </c>
      <c r="Q17" s="642"/>
    </row>
    <row r="18" spans="1:17" ht="12" customHeight="1">
      <c r="A18" s="1569"/>
      <c r="B18" s="1569"/>
      <c r="C18" s="632" t="s">
        <v>982</v>
      </c>
      <c r="D18" s="633" t="s">
        <v>983</v>
      </c>
      <c r="E18" s="634" t="s">
        <v>984</v>
      </c>
      <c r="F18" s="635">
        <v>697</v>
      </c>
      <c r="G18" s="635">
        <v>5</v>
      </c>
      <c r="H18" s="635">
        <v>4</v>
      </c>
      <c r="I18" s="635">
        <v>51.604040000000005</v>
      </c>
      <c r="J18" s="635">
        <v>0.41</v>
      </c>
      <c r="K18" s="635">
        <v>0.32</v>
      </c>
      <c r="L18" s="635" t="s">
        <v>952</v>
      </c>
      <c r="M18" s="641">
        <v>26215</v>
      </c>
      <c r="N18" s="641">
        <v>26110</v>
      </c>
      <c r="O18" s="637">
        <v>2</v>
      </c>
      <c r="P18" s="637">
        <v>0</v>
      </c>
      <c r="Q18" s="642"/>
    </row>
    <row r="19" spans="1:17" ht="12" customHeight="1">
      <c r="A19" s="1569"/>
      <c r="B19" s="1569"/>
      <c r="C19" s="640" t="s">
        <v>985</v>
      </c>
      <c r="D19" s="633" t="s">
        <v>986</v>
      </c>
      <c r="E19" s="634" t="s">
        <v>984</v>
      </c>
      <c r="F19" s="635">
        <v>153549</v>
      </c>
      <c r="G19" s="635">
        <v>20401</v>
      </c>
      <c r="H19" s="635">
        <v>16790</v>
      </c>
      <c r="I19" s="635">
        <v>23530.050315</v>
      </c>
      <c r="J19" s="635">
        <v>3670.24</v>
      </c>
      <c r="K19" s="635">
        <v>3077.36</v>
      </c>
      <c r="L19" s="635" t="s">
        <v>952</v>
      </c>
      <c r="M19" s="635">
        <v>54825</v>
      </c>
      <c r="N19" s="635">
        <v>59865</v>
      </c>
      <c r="O19" s="637">
        <v>2089</v>
      </c>
      <c r="P19" s="637">
        <v>381</v>
      </c>
      <c r="Q19" s="642"/>
    </row>
    <row r="20" spans="1:17" ht="12" customHeight="1">
      <c r="A20" s="1569"/>
      <c r="B20" s="1569"/>
      <c r="C20" s="632" t="s">
        <v>908</v>
      </c>
      <c r="D20" s="633" t="s">
        <v>987</v>
      </c>
      <c r="E20" s="634" t="s">
        <v>909</v>
      </c>
      <c r="F20" s="635">
        <v>31621</v>
      </c>
      <c r="G20" s="635">
        <v>4904</v>
      </c>
      <c r="H20" s="635">
        <v>8840</v>
      </c>
      <c r="I20" s="635">
        <v>989.61095</v>
      </c>
      <c r="J20" s="635">
        <v>153.75</v>
      </c>
      <c r="K20" s="635">
        <v>283.01</v>
      </c>
      <c r="L20" s="635" t="s">
        <v>988</v>
      </c>
      <c r="M20" s="641">
        <v>1558</v>
      </c>
      <c r="N20" s="641">
        <v>1523</v>
      </c>
      <c r="O20" s="637">
        <v>1007</v>
      </c>
      <c r="P20" s="637">
        <v>32</v>
      </c>
      <c r="Q20" s="642"/>
    </row>
    <row r="21" spans="1:17" ht="12" customHeight="1">
      <c r="A21" s="1569"/>
      <c r="B21" s="1569"/>
      <c r="C21" s="632" t="s">
        <v>989</v>
      </c>
      <c r="D21" s="633" t="s">
        <v>990</v>
      </c>
      <c r="E21" s="634" t="s">
        <v>904</v>
      </c>
      <c r="F21" s="635">
        <v>7</v>
      </c>
      <c r="G21" s="635">
        <v>0</v>
      </c>
      <c r="H21" s="635">
        <v>0</v>
      </c>
      <c r="I21" s="635">
        <v>0.13108</v>
      </c>
      <c r="J21" s="635">
        <v>0</v>
      </c>
      <c r="K21" s="635">
        <v>0</v>
      </c>
      <c r="L21" s="635" t="s">
        <v>952</v>
      </c>
      <c r="M21" s="635">
        <v>2079</v>
      </c>
      <c r="N21" s="635">
        <v>2099</v>
      </c>
      <c r="O21" s="637">
        <v>0</v>
      </c>
      <c r="P21" s="637">
        <v>0</v>
      </c>
      <c r="Q21" s="642"/>
    </row>
    <row r="22" spans="1:17" ht="12" customHeight="1">
      <c r="A22" s="1569"/>
      <c r="B22" s="1569"/>
      <c r="C22" s="632" t="s">
        <v>991</v>
      </c>
      <c r="D22" s="633" t="s">
        <v>992</v>
      </c>
      <c r="E22" s="634" t="s">
        <v>884</v>
      </c>
      <c r="F22" s="635">
        <v>0</v>
      </c>
      <c r="G22" s="635">
        <v>0</v>
      </c>
      <c r="H22" s="635">
        <v>0</v>
      </c>
      <c r="I22" s="635">
        <v>0</v>
      </c>
      <c r="J22" s="635">
        <v>0</v>
      </c>
      <c r="K22" s="635">
        <v>0</v>
      </c>
      <c r="L22" s="635" t="s">
        <v>957</v>
      </c>
      <c r="M22" s="641" t="s">
        <v>315</v>
      </c>
      <c r="N22" s="641" t="s">
        <v>315</v>
      </c>
      <c r="O22" s="637">
        <v>0</v>
      </c>
      <c r="P22" s="637">
        <v>0</v>
      </c>
      <c r="Q22" s="642"/>
    </row>
    <row r="23" spans="1:17" ht="12" customHeight="1">
      <c r="A23" s="1569"/>
      <c r="B23" s="1569"/>
      <c r="C23" s="632" t="s">
        <v>993</v>
      </c>
      <c r="D23" s="633" t="s">
        <v>994</v>
      </c>
      <c r="E23" s="634" t="s">
        <v>904</v>
      </c>
      <c r="F23" s="635">
        <v>0</v>
      </c>
      <c r="G23" s="635">
        <v>0</v>
      </c>
      <c r="H23" s="635">
        <v>0</v>
      </c>
      <c r="I23" s="635">
        <v>0</v>
      </c>
      <c r="J23" s="635">
        <v>0</v>
      </c>
      <c r="K23" s="635">
        <v>0</v>
      </c>
      <c r="L23" s="635" t="s">
        <v>952</v>
      </c>
      <c r="M23" s="641" t="s">
        <v>315</v>
      </c>
      <c r="N23" s="641" t="s">
        <v>315</v>
      </c>
      <c r="O23" s="637">
        <v>0</v>
      </c>
      <c r="P23" s="637">
        <v>0</v>
      </c>
      <c r="Q23" s="642"/>
    </row>
    <row r="24" spans="1:17" ht="12" customHeight="1">
      <c r="A24" s="1569"/>
      <c r="B24" s="1569"/>
      <c r="C24" s="640" t="s">
        <v>995</v>
      </c>
      <c r="D24" s="633" t="s">
        <v>996</v>
      </c>
      <c r="E24" s="634" t="s">
        <v>884</v>
      </c>
      <c r="F24" s="635">
        <v>0</v>
      </c>
      <c r="G24" s="635">
        <v>0</v>
      </c>
      <c r="H24" s="635">
        <v>0</v>
      </c>
      <c r="I24" s="635">
        <v>0</v>
      </c>
      <c r="J24" s="635">
        <v>0</v>
      </c>
      <c r="K24" s="635">
        <v>0</v>
      </c>
      <c r="L24" s="635" t="s">
        <v>952</v>
      </c>
      <c r="M24" s="641">
        <v>17575</v>
      </c>
      <c r="N24" s="641">
        <v>17575</v>
      </c>
      <c r="O24" s="637">
        <v>0</v>
      </c>
      <c r="P24" s="637">
        <v>0</v>
      </c>
      <c r="Q24" s="642"/>
    </row>
    <row r="25" spans="1:17" ht="12" customHeight="1">
      <c r="A25" s="1569"/>
      <c r="B25" s="1569"/>
      <c r="C25" s="632" t="s">
        <v>997</v>
      </c>
      <c r="D25" s="633" t="s">
        <v>998</v>
      </c>
      <c r="E25" s="634" t="s">
        <v>884</v>
      </c>
      <c r="F25" s="635">
        <v>0</v>
      </c>
      <c r="G25" s="635">
        <v>0</v>
      </c>
      <c r="H25" s="635">
        <v>0</v>
      </c>
      <c r="I25" s="635">
        <v>0</v>
      </c>
      <c r="J25" s="635">
        <v>0</v>
      </c>
      <c r="K25" s="635">
        <v>0</v>
      </c>
      <c r="L25" s="635" t="s">
        <v>952</v>
      </c>
      <c r="M25" s="641" t="s">
        <v>315</v>
      </c>
      <c r="N25" s="641" t="s">
        <v>315</v>
      </c>
      <c r="O25" s="637">
        <v>0</v>
      </c>
      <c r="P25" s="637">
        <v>0</v>
      </c>
      <c r="Q25" s="642"/>
    </row>
    <row r="26" spans="1:17" ht="12" customHeight="1">
      <c r="A26" s="1569"/>
      <c r="B26" s="1569"/>
      <c r="C26" s="632" t="s">
        <v>999</v>
      </c>
      <c r="D26" s="633" t="s">
        <v>1000</v>
      </c>
      <c r="E26" s="634" t="s">
        <v>904</v>
      </c>
      <c r="F26" s="635">
        <v>0</v>
      </c>
      <c r="G26" s="635">
        <v>0</v>
      </c>
      <c r="H26" s="635">
        <v>0</v>
      </c>
      <c r="I26" s="635">
        <v>0</v>
      </c>
      <c r="J26" s="635">
        <v>0</v>
      </c>
      <c r="K26" s="635">
        <v>0</v>
      </c>
      <c r="L26" s="635" t="s">
        <v>1001</v>
      </c>
      <c r="M26" s="641" t="s">
        <v>315</v>
      </c>
      <c r="N26" s="641" t="s">
        <v>315</v>
      </c>
      <c r="O26" s="637">
        <v>0</v>
      </c>
      <c r="P26" s="637">
        <v>0</v>
      </c>
      <c r="Q26" s="642"/>
    </row>
    <row r="27" spans="1:17" ht="12" customHeight="1">
      <c r="A27" s="1569"/>
      <c r="B27" s="1569"/>
      <c r="C27" s="632" t="s">
        <v>1002</v>
      </c>
      <c r="D27" s="633" t="s">
        <v>1003</v>
      </c>
      <c r="E27" s="634" t="s">
        <v>884</v>
      </c>
      <c r="F27" s="635">
        <v>197055</v>
      </c>
      <c r="G27" s="635">
        <v>44276</v>
      </c>
      <c r="H27" s="635">
        <v>18731</v>
      </c>
      <c r="I27" s="635">
        <v>11517.651539999999</v>
      </c>
      <c r="J27" s="635">
        <v>3587.71</v>
      </c>
      <c r="K27" s="635">
        <v>1376</v>
      </c>
      <c r="L27" s="635" t="s">
        <v>952</v>
      </c>
      <c r="M27" s="635">
        <v>15086</v>
      </c>
      <c r="N27" s="635">
        <v>14022</v>
      </c>
      <c r="O27" s="637">
        <v>3306</v>
      </c>
      <c r="P27" s="637">
        <v>241</v>
      </c>
    </row>
    <row r="28" spans="1:17" ht="12" customHeight="1">
      <c r="A28" s="1569"/>
      <c r="B28" s="1569"/>
      <c r="C28" s="632" t="s">
        <v>1004</v>
      </c>
      <c r="D28" s="633" t="s">
        <v>1005</v>
      </c>
      <c r="E28" s="634" t="s">
        <v>904</v>
      </c>
      <c r="F28" s="635">
        <v>0</v>
      </c>
      <c r="G28" s="635">
        <v>0</v>
      </c>
      <c r="H28" s="635">
        <v>0</v>
      </c>
      <c r="I28" s="635">
        <v>0</v>
      </c>
      <c r="J28" s="635">
        <v>0</v>
      </c>
      <c r="K28" s="635">
        <v>0</v>
      </c>
      <c r="L28" s="635" t="s">
        <v>952</v>
      </c>
      <c r="M28" s="641" t="s">
        <v>315</v>
      </c>
      <c r="N28" s="641" t="s">
        <v>315</v>
      </c>
      <c r="O28" s="637">
        <v>0</v>
      </c>
      <c r="P28" s="637">
        <v>0</v>
      </c>
      <c r="Q28" s="642"/>
    </row>
    <row r="29" spans="1:17" s="646" customFormat="1" ht="12" customHeight="1">
      <c r="A29" s="1569"/>
      <c r="B29" s="1570"/>
      <c r="C29" s="643" t="s">
        <v>1006</v>
      </c>
      <c r="D29" s="643"/>
      <c r="E29" s="644"/>
      <c r="F29" s="644">
        <v>2864994</v>
      </c>
      <c r="G29" s="644">
        <v>648268</v>
      </c>
      <c r="H29" s="644">
        <v>467569</v>
      </c>
      <c r="I29" s="644">
        <v>122927.36524000001</v>
      </c>
      <c r="J29" s="644">
        <v>28725.239999999998</v>
      </c>
      <c r="K29" s="644">
        <v>20189.949999999997</v>
      </c>
      <c r="L29" s="644"/>
      <c r="M29" s="645"/>
      <c r="N29" s="645"/>
      <c r="O29" s="645"/>
      <c r="P29" s="645"/>
      <c r="Q29" s="642"/>
    </row>
    <row r="30" spans="1:17" ht="12" customHeight="1">
      <c r="A30" s="1569"/>
      <c r="B30" s="1571" t="s">
        <v>835</v>
      </c>
      <c r="C30" s="632" t="s">
        <v>1007</v>
      </c>
      <c r="D30" s="633" t="s">
        <v>1008</v>
      </c>
      <c r="E30" s="634" t="s">
        <v>904</v>
      </c>
      <c r="F30" s="647">
        <v>15337</v>
      </c>
      <c r="G30" s="647">
        <v>2667</v>
      </c>
      <c r="H30" s="647">
        <v>2230</v>
      </c>
      <c r="I30" s="647">
        <v>707.36210000000005</v>
      </c>
      <c r="J30" s="647">
        <v>121.08</v>
      </c>
      <c r="K30" s="647">
        <v>103.95</v>
      </c>
      <c r="L30" s="635" t="s">
        <v>1001</v>
      </c>
      <c r="M30" s="641" t="s">
        <v>315</v>
      </c>
      <c r="N30" s="641" t="s">
        <v>315</v>
      </c>
      <c r="O30" s="635">
        <v>208</v>
      </c>
      <c r="P30" s="635">
        <v>10</v>
      </c>
      <c r="Q30" s="642"/>
    </row>
    <row r="31" spans="1:17" s="646" customFormat="1" ht="12" customHeight="1">
      <c r="A31" s="1569"/>
      <c r="B31" s="1572"/>
      <c r="C31" s="643" t="s">
        <v>1009</v>
      </c>
      <c r="D31" s="643"/>
      <c r="E31" s="648"/>
      <c r="F31" s="644">
        <v>15337</v>
      </c>
      <c r="G31" s="644">
        <v>2667</v>
      </c>
      <c r="H31" s="644">
        <v>2230</v>
      </c>
      <c r="I31" s="644">
        <v>707.36210000000005</v>
      </c>
      <c r="J31" s="644">
        <v>121.08</v>
      </c>
      <c r="K31" s="644">
        <v>103.95</v>
      </c>
      <c r="L31" s="645"/>
      <c r="M31" s="645"/>
      <c r="N31" s="645"/>
      <c r="O31" s="645"/>
      <c r="P31" s="645"/>
      <c r="Q31" s="642"/>
    </row>
    <row r="32" spans="1:17" ht="12" customHeight="1">
      <c r="A32" s="1569"/>
      <c r="B32" s="1571" t="s">
        <v>1010</v>
      </c>
      <c r="C32" s="649" t="s">
        <v>1011</v>
      </c>
      <c r="D32" s="633" t="s">
        <v>1011</v>
      </c>
      <c r="E32" s="650" t="s">
        <v>1012</v>
      </c>
      <c r="F32" s="647">
        <v>0</v>
      </c>
      <c r="G32" s="647">
        <v>0</v>
      </c>
      <c r="H32" s="647">
        <v>0</v>
      </c>
      <c r="I32" s="647">
        <v>0</v>
      </c>
      <c r="J32" s="647">
        <v>0</v>
      </c>
      <c r="K32" s="647">
        <v>0</v>
      </c>
      <c r="L32" s="647" t="s">
        <v>927</v>
      </c>
      <c r="M32" s="641" t="s">
        <v>315</v>
      </c>
      <c r="N32" s="641" t="s">
        <v>315</v>
      </c>
      <c r="O32" s="635">
        <v>0</v>
      </c>
      <c r="P32" s="635">
        <v>0</v>
      </c>
      <c r="Q32" s="642"/>
    </row>
    <row r="33" spans="1:17" ht="12" customHeight="1">
      <c r="A33" s="1569"/>
      <c r="B33" s="1573"/>
      <c r="C33" s="633" t="s">
        <v>1013</v>
      </c>
      <c r="D33" s="633" t="s">
        <v>1013</v>
      </c>
      <c r="E33" s="650" t="s">
        <v>1012</v>
      </c>
      <c r="F33" s="647">
        <v>0</v>
      </c>
      <c r="G33" s="647">
        <v>0</v>
      </c>
      <c r="H33" s="647">
        <v>0</v>
      </c>
      <c r="I33" s="647">
        <v>0</v>
      </c>
      <c r="J33" s="647">
        <v>0</v>
      </c>
      <c r="K33" s="647">
        <v>0</v>
      </c>
      <c r="L33" s="647" t="s">
        <v>927</v>
      </c>
      <c r="M33" s="641" t="s">
        <v>315</v>
      </c>
      <c r="N33" s="641" t="s">
        <v>315</v>
      </c>
      <c r="O33" s="635">
        <v>0</v>
      </c>
      <c r="P33" s="635">
        <v>0</v>
      </c>
      <c r="Q33" s="642"/>
    </row>
    <row r="34" spans="1:17" ht="12" customHeight="1">
      <c r="A34" s="1569"/>
      <c r="B34" s="1573"/>
      <c r="C34" s="633" t="s">
        <v>1014</v>
      </c>
      <c r="D34" s="633" t="s">
        <v>1014</v>
      </c>
      <c r="E34" s="650" t="s">
        <v>1012</v>
      </c>
      <c r="F34" s="647">
        <v>0</v>
      </c>
      <c r="G34" s="647">
        <v>0</v>
      </c>
      <c r="H34" s="647">
        <v>0</v>
      </c>
      <c r="I34" s="647">
        <v>0</v>
      </c>
      <c r="J34" s="647">
        <v>0</v>
      </c>
      <c r="K34" s="647">
        <v>0</v>
      </c>
      <c r="L34" s="647" t="s">
        <v>927</v>
      </c>
      <c r="M34" s="641" t="s">
        <v>315</v>
      </c>
      <c r="N34" s="641" t="s">
        <v>315</v>
      </c>
      <c r="O34" s="635">
        <v>0</v>
      </c>
      <c r="P34" s="635">
        <v>0</v>
      </c>
      <c r="Q34" s="642"/>
    </row>
    <row r="35" spans="1:17" s="646" customFormat="1" ht="21.75" customHeight="1">
      <c r="A35" s="1569"/>
      <c r="B35" s="1572"/>
      <c r="C35" s="643" t="s">
        <v>1015</v>
      </c>
      <c r="D35" s="643"/>
      <c r="E35" s="648"/>
      <c r="F35" s="644">
        <v>0</v>
      </c>
      <c r="G35" s="644">
        <v>0</v>
      </c>
      <c r="H35" s="644">
        <v>0</v>
      </c>
      <c r="I35" s="644">
        <v>0</v>
      </c>
      <c r="J35" s="644">
        <v>0</v>
      </c>
      <c r="K35" s="644">
        <v>0</v>
      </c>
      <c r="L35" s="645"/>
      <c r="M35" s="651"/>
      <c r="N35" s="651"/>
      <c r="O35" s="645"/>
      <c r="P35" s="645"/>
      <c r="Q35" s="642"/>
    </row>
    <row r="36" spans="1:17" s="646" customFormat="1" ht="43.5" customHeight="1">
      <c r="A36" s="1570"/>
      <c r="B36" s="652" t="s">
        <v>1016</v>
      </c>
      <c r="C36" s="643" t="s">
        <v>1017</v>
      </c>
      <c r="D36" s="643"/>
      <c r="E36" s="644"/>
      <c r="F36" s="644">
        <v>2880331</v>
      </c>
      <c r="G36" s="644">
        <v>650935</v>
      </c>
      <c r="H36" s="644">
        <v>469799</v>
      </c>
      <c r="I36" s="644">
        <v>123634.72734000001</v>
      </c>
      <c r="J36" s="644">
        <v>28846.32</v>
      </c>
      <c r="K36" s="644">
        <v>20293.899999999998</v>
      </c>
      <c r="L36" s="644"/>
      <c r="M36" s="651"/>
      <c r="N36" s="651"/>
      <c r="O36" s="645"/>
      <c r="P36" s="645"/>
      <c r="Q36" s="642"/>
    </row>
    <row r="37" spans="1:17" ht="12" customHeight="1">
      <c r="A37" s="1574" t="s">
        <v>1018</v>
      </c>
      <c r="B37" s="1571" t="s">
        <v>1019</v>
      </c>
      <c r="C37" s="640" t="s">
        <v>960</v>
      </c>
      <c r="D37" s="633" t="s">
        <v>961</v>
      </c>
      <c r="E37" s="634" t="s">
        <v>904</v>
      </c>
      <c r="F37" s="647">
        <v>0</v>
      </c>
      <c r="G37" s="653">
        <v>0</v>
      </c>
      <c r="H37" s="653">
        <v>0</v>
      </c>
      <c r="I37" s="647">
        <v>0</v>
      </c>
      <c r="J37" s="647">
        <v>0</v>
      </c>
      <c r="K37" s="647">
        <v>0</v>
      </c>
      <c r="L37" s="635" t="s">
        <v>952</v>
      </c>
      <c r="M37" s="641" t="s">
        <v>315</v>
      </c>
      <c r="N37" s="641" t="s">
        <v>315</v>
      </c>
      <c r="O37" s="635">
        <v>0</v>
      </c>
      <c r="P37" s="635">
        <v>0</v>
      </c>
      <c r="Q37" s="642"/>
    </row>
    <row r="38" spans="1:17" ht="12" customHeight="1">
      <c r="A38" s="1569"/>
      <c r="B38" s="1573"/>
      <c r="C38" s="632" t="s">
        <v>966</v>
      </c>
      <c r="D38" s="633" t="s">
        <v>966</v>
      </c>
      <c r="E38" s="634" t="s">
        <v>884</v>
      </c>
      <c r="F38" s="647">
        <v>0</v>
      </c>
      <c r="G38" s="653">
        <v>0</v>
      </c>
      <c r="H38" s="653">
        <v>0</v>
      </c>
      <c r="I38" s="647">
        <v>0</v>
      </c>
      <c r="J38" s="647">
        <v>0</v>
      </c>
      <c r="K38" s="647">
        <v>0</v>
      </c>
      <c r="L38" s="635" t="s">
        <v>952</v>
      </c>
      <c r="M38" s="641" t="s">
        <v>315</v>
      </c>
      <c r="N38" s="641" t="s">
        <v>315</v>
      </c>
      <c r="O38" s="635">
        <v>0</v>
      </c>
      <c r="P38" s="635">
        <v>0</v>
      </c>
      <c r="Q38" s="642"/>
    </row>
    <row r="39" spans="1:17" ht="12" customHeight="1">
      <c r="A39" s="1569"/>
      <c r="B39" s="1573"/>
      <c r="C39" s="632" t="s">
        <v>974</v>
      </c>
      <c r="D39" s="633" t="s">
        <v>975</v>
      </c>
      <c r="E39" s="634" t="s">
        <v>884</v>
      </c>
      <c r="F39" s="647">
        <v>0.37</v>
      </c>
      <c r="G39" s="653">
        <v>0.01</v>
      </c>
      <c r="H39" s="653">
        <v>0</v>
      </c>
      <c r="I39" s="647">
        <v>0.4</v>
      </c>
      <c r="J39" s="647">
        <v>7.0000000000000007E-2</v>
      </c>
      <c r="K39" s="647">
        <v>0</v>
      </c>
      <c r="L39" s="635" t="s">
        <v>952</v>
      </c>
      <c r="M39" s="641" t="s">
        <v>315</v>
      </c>
      <c r="N39" s="641" t="s">
        <v>315</v>
      </c>
      <c r="O39" s="635">
        <v>0</v>
      </c>
      <c r="P39" s="635">
        <v>0</v>
      </c>
      <c r="Q39" s="642"/>
    </row>
    <row r="40" spans="1:17" ht="12" customHeight="1">
      <c r="A40" s="1569"/>
      <c r="B40" s="1573"/>
      <c r="C40" s="632" t="s">
        <v>1020</v>
      </c>
      <c r="D40" s="633" t="s">
        <v>973</v>
      </c>
      <c r="E40" s="634" t="s">
        <v>884</v>
      </c>
      <c r="F40" s="647">
        <v>1.9</v>
      </c>
      <c r="G40" s="653">
        <v>0.66</v>
      </c>
      <c r="H40" s="653">
        <v>0.64</v>
      </c>
      <c r="I40" s="647">
        <v>9.4600000000000009</v>
      </c>
      <c r="J40" s="647">
        <v>4.53</v>
      </c>
      <c r="K40" s="647">
        <v>4.41</v>
      </c>
      <c r="L40" s="635" t="s">
        <v>952</v>
      </c>
      <c r="M40" s="641" t="s">
        <v>315</v>
      </c>
      <c r="N40" s="641" t="s">
        <v>315</v>
      </c>
      <c r="O40" s="635">
        <v>62</v>
      </c>
      <c r="P40" s="635">
        <v>0</v>
      </c>
      <c r="Q40" s="642"/>
    </row>
    <row r="41" spans="1:17" ht="12" customHeight="1">
      <c r="A41" s="1569"/>
      <c r="B41" s="1573"/>
      <c r="C41" s="632" t="s">
        <v>985</v>
      </c>
      <c r="D41" s="633" t="s">
        <v>986</v>
      </c>
      <c r="E41" s="634" t="s">
        <v>984</v>
      </c>
      <c r="F41" s="647">
        <v>0</v>
      </c>
      <c r="G41" s="653">
        <v>0</v>
      </c>
      <c r="H41" s="653">
        <v>0</v>
      </c>
      <c r="I41" s="647">
        <v>0</v>
      </c>
      <c r="J41" s="647">
        <v>0</v>
      </c>
      <c r="K41" s="647">
        <v>0</v>
      </c>
      <c r="L41" s="635" t="s">
        <v>952</v>
      </c>
      <c r="M41" s="641" t="s">
        <v>315</v>
      </c>
      <c r="N41" s="641" t="s">
        <v>315</v>
      </c>
      <c r="O41" s="635">
        <v>0</v>
      </c>
      <c r="P41" s="635">
        <v>0</v>
      </c>
      <c r="Q41" s="642"/>
    </row>
    <row r="42" spans="1:17" ht="12" customHeight="1">
      <c r="A42" s="1569"/>
      <c r="B42" s="1573"/>
      <c r="C42" s="632" t="s">
        <v>1021</v>
      </c>
      <c r="D42" s="633" t="s">
        <v>998</v>
      </c>
      <c r="E42" s="634" t="s">
        <v>884</v>
      </c>
      <c r="F42" s="647">
        <v>0</v>
      </c>
      <c r="G42" s="653">
        <v>0</v>
      </c>
      <c r="H42" s="653">
        <v>0</v>
      </c>
      <c r="I42" s="647">
        <v>0</v>
      </c>
      <c r="J42" s="647">
        <v>0</v>
      </c>
      <c r="K42" s="647">
        <v>0</v>
      </c>
      <c r="L42" s="635" t="s">
        <v>952</v>
      </c>
      <c r="M42" s="641" t="s">
        <v>315</v>
      </c>
      <c r="N42" s="641" t="s">
        <v>315</v>
      </c>
      <c r="O42" s="635">
        <v>0</v>
      </c>
      <c r="P42" s="635">
        <v>0</v>
      </c>
      <c r="Q42" s="642"/>
    </row>
    <row r="43" spans="1:17" ht="12" customHeight="1">
      <c r="A43" s="1569"/>
      <c r="B43" s="1573"/>
      <c r="C43" s="632" t="s">
        <v>989</v>
      </c>
      <c r="D43" s="633" t="s">
        <v>990</v>
      </c>
      <c r="E43" s="634" t="s">
        <v>904</v>
      </c>
      <c r="F43" s="647">
        <v>0</v>
      </c>
      <c r="G43" s="653">
        <v>0</v>
      </c>
      <c r="H43" s="653">
        <v>0</v>
      </c>
      <c r="I43" s="647">
        <v>0</v>
      </c>
      <c r="J43" s="647">
        <v>0</v>
      </c>
      <c r="K43" s="647">
        <v>0</v>
      </c>
      <c r="L43" s="635" t="s">
        <v>952</v>
      </c>
      <c r="M43" s="641" t="s">
        <v>315</v>
      </c>
      <c r="N43" s="641" t="s">
        <v>315</v>
      </c>
      <c r="O43" s="635">
        <v>0</v>
      </c>
      <c r="P43" s="635">
        <v>0</v>
      </c>
      <c r="Q43" s="642"/>
    </row>
    <row r="44" spans="1:17" ht="12" customHeight="1">
      <c r="A44" s="1569"/>
      <c r="B44" s="1573"/>
      <c r="C44" s="632" t="s">
        <v>1022</v>
      </c>
      <c r="D44" s="633" t="s">
        <v>994</v>
      </c>
      <c r="E44" s="634" t="s">
        <v>904</v>
      </c>
      <c r="F44" s="647">
        <v>0</v>
      </c>
      <c r="G44" s="653">
        <v>0</v>
      </c>
      <c r="H44" s="653">
        <v>0</v>
      </c>
      <c r="I44" s="647">
        <v>0</v>
      </c>
      <c r="J44" s="647">
        <v>0</v>
      </c>
      <c r="K44" s="647">
        <v>0</v>
      </c>
      <c r="L44" s="635" t="s">
        <v>952</v>
      </c>
      <c r="M44" s="641" t="s">
        <v>315</v>
      </c>
      <c r="N44" s="641" t="s">
        <v>315</v>
      </c>
      <c r="O44" s="635">
        <v>0</v>
      </c>
      <c r="P44" s="635">
        <v>0</v>
      </c>
      <c r="Q44" s="642"/>
    </row>
    <row r="45" spans="1:17" ht="12" customHeight="1">
      <c r="A45" s="1569"/>
      <c r="B45" s="1573"/>
      <c r="C45" s="632" t="s">
        <v>1004</v>
      </c>
      <c r="D45" s="633" t="s">
        <v>1005</v>
      </c>
      <c r="E45" s="634" t="s">
        <v>904</v>
      </c>
      <c r="F45" s="647">
        <v>0</v>
      </c>
      <c r="G45" s="653">
        <v>0</v>
      </c>
      <c r="H45" s="653">
        <v>0</v>
      </c>
      <c r="I45" s="647">
        <v>0</v>
      </c>
      <c r="J45" s="647"/>
      <c r="K45" s="647">
        <v>0</v>
      </c>
      <c r="L45" s="635" t="s">
        <v>952</v>
      </c>
      <c r="M45" s="641" t="s">
        <v>315</v>
      </c>
      <c r="N45" s="641" t="s">
        <v>315</v>
      </c>
      <c r="O45" s="635">
        <v>0</v>
      </c>
      <c r="P45" s="635">
        <v>0</v>
      </c>
      <c r="Q45" s="642"/>
    </row>
    <row r="46" spans="1:17" ht="12" customHeight="1">
      <c r="A46" s="1569"/>
      <c r="B46" s="1572"/>
      <c r="C46" s="632" t="s">
        <v>1002</v>
      </c>
      <c r="D46" s="633" t="s">
        <v>1003</v>
      </c>
      <c r="E46" s="634" t="s">
        <v>884</v>
      </c>
      <c r="F46" s="647">
        <v>0</v>
      </c>
      <c r="G46" s="653">
        <v>0</v>
      </c>
      <c r="H46" s="653">
        <v>0</v>
      </c>
      <c r="I46" s="647">
        <v>0</v>
      </c>
      <c r="J46" s="647">
        <v>0</v>
      </c>
      <c r="K46" s="647">
        <v>0</v>
      </c>
      <c r="L46" s="635" t="s">
        <v>952</v>
      </c>
      <c r="M46" s="641" t="s">
        <v>315</v>
      </c>
      <c r="N46" s="641" t="s">
        <v>315</v>
      </c>
      <c r="O46" s="635">
        <v>0</v>
      </c>
      <c r="P46" s="635">
        <v>0</v>
      </c>
      <c r="Q46" s="642"/>
    </row>
    <row r="47" spans="1:17" s="646" customFormat="1" ht="51" customHeight="1">
      <c r="A47" s="1570"/>
      <c r="B47" s="652" t="s">
        <v>1023</v>
      </c>
      <c r="C47" s="643" t="s">
        <v>1024</v>
      </c>
      <c r="D47" s="643"/>
      <c r="E47" s="644"/>
      <c r="F47" s="654">
        <v>2.27</v>
      </c>
      <c r="G47" s="654">
        <v>0.67</v>
      </c>
      <c r="H47" s="654">
        <v>0.64</v>
      </c>
      <c r="I47" s="654">
        <v>9.8600000000000012</v>
      </c>
      <c r="J47" s="654">
        <v>4.6000000000000005</v>
      </c>
      <c r="K47" s="654">
        <v>4.41</v>
      </c>
      <c r="L47" s="644"/>
      <c r="M47" s="651"/>
      <c r="N47" s="651"/>
      <c r="O47" s="651"/>
      <c r="P47" s="651"/>
      <c r="Q47" s="642"/>
    </row>
    <row r="48" spans="1:17">
      <c r="A48" s="655" t="s">
        <v>1367</v>
      </c>
      <c r="C48" s="646"/>
      <c r="D48" s="646"/>
      <c r="E48" s="646"/>
      <c r="F48" s="646"/>
      <c r="G48" s="646"/>
      <c r="H48" s="646"/>
      <c r="I48" s="646"/>
      <c r="J48" s="646"/>
      <c r="K48" s="646"/>
      <c r="L48" s="646"/>
      <c r="M48" s="646"/>
      <c r="N48" s="646"/>
      <c r="Q48" s="642"/>
    </row>
    <row r="49" spans="1:17">
      <c r="A49" s="630" t="s">
        <v>1025</v>
      </c>
      <c r="C49" s="646"/>
      <c r="D49" s="646"/>
      <c r="E49" s="646"/>
      <c r="F49" s="646"/>
      <c r="G49" s="646"/>
      <c r="H49" s="646"/>
      <c r="I49" s="646"/>
      <c r="J49" s="646"/>
      <c r="K49" s="646"/>
      <c r="L49" s="646"/>
      <c r="M49" s="646"/>
      <c r="N49" s="646"/>
      <c r="Q49" s="642"/>
    </row>
    <row r="50" spans="1:17">
      <c r="A50" s="646" t="s">
        <v>824</v>
      </c>
      <c r="I50" s="646"/>
      <c r="Q50" s="642"/>
    </row>
    <row r="51" spans="1:17">
      <c r="I51" s="646"/>
    </row>
  </sheetData>
  <mergeCells count="17">
    <mergeCell ref="A1:P1"/>
    <mergeCell ref="A2:A3"/>
    <mergeCell ref="B2:B3"/>
    <mergeCell ref="C2:C3"/>
    <mergeCell ref="D2:D3"/>
    <mergeCell ref="E2:E3"/>
    <mergeCell ref="F2:H2"/>
    <mergeCell ref="I2:K2"/>
    <mergeCell ref="L2:L3"/>
    <mergeCell ref="M2:N2"/>
    <mergeCell ref="O2:P2"/>
    <mergeCell ref="B4:B29"/>
    <mergeCell ref="B30:B31"/>
    <mergeCell ref="B32:B35"/>
    <mergeCell ref="A37:A47"/>
    <mergeCell ref="B37:B46"/>
    <mergeCell ref="A4:A36"/>
  </mergeCells>
  <printOptions horizontalCentered="1"/>
  <pageMargins left="0.7" right="0.7" top="0.75" bottom="0.75" header="0.3" footer="0.3"/>
  <pageSetup paperSize="9" scale="10" orientation="landscape"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436"/>
  <sheetViews>
    <sheetView zoomScaleNormal="100" workbookViewId="0">
      <selection activeCell="Q6" sqref="Q6"/>
    </sheetView>
  </sheetViews>
  <sheetFormatPr defaultColWidth="9.140625" defaultRowHeight="12.75"/>
  <cols>
    <col min="1" max="1" width="8.5703125" style="681" customWidth="1"/>
    <col min="2" max="2" width="15.42578125" style="675" customWidth="1"/>
    <col min="3" max="3" width="27.7109375" style="615" customWidth="1"/>
    <col min="4" max="4" width="12.5703125" style="615" customWidth="1"/>
    <col min="5" max="5" width="8.7109375" style="685" customWidth="1"/>
    <col min="6" max="10" width="8.7109375" style="615" customWidth="1"/>
    <col min="11" max="11" width="12.7109375" style="679" customWidth="1"/>
    <col min="12" max="13" width="8.28515625" style="615" customWidth="1"/>
    <col min="14" max="14" width="9.42578125" style="615" customWidth="1"/>
    <col min="15" max="15" width="8.28515625" style="615" customWidth="1"/>
    <col min="16" max="16384" width="9.140625" style="615"/>
  </cols>
  <sheetData>
    <row r="1" spans="1:54" ht="20.25" customHeight="1">
      <c r="A1" s="1581" t="s">
        <v>1026</v>
      </c>
      <c r="B1" s="1581"/>
      <c r="C1" s="1581"/>
      <c r="D1" s="1581"/>
      <c r="E1" s="1581"/>
      <c r="F1" s="1581"/>
      <c r="G1" s="1581"/>
      <c r="H1" s="1581"/>
      <c r="I1" s="1581"/>
      <c r="J1" s="1581"/>
      <c r="K1" s="1581"/>
      <c r="L1" s="1581"/>
      <c r="M1" s="1581"/>
      <c r="N1" s="1581"/>
      <c r="O1" s="1581"/>
    </row>
    <row r="2" spans="1:54" ht="65.25" customHeight="1">
      <c r="A2" s="1562" t="s">
        <v>1027</v>
      </c>
      <c r="B2" s="1562" t="s">
        <v>941</v>
      </c>
      <c r="C2" s="1568" t="s">
        <v>855</v>
      </c>
      <c r="D2" s="1563" t="s">
        <v>943</v>
      </c>
      <c r="E2" s="1565" t="s">
        <v>809</v>
      </c>
      <c r="F2" s="1566"/>
      <c r="G2" s="1567"/>
      <c r="H2" s="1582" t="s">
        <v>944</v>
      </c>
      <c r="I2" s="1582"/>
      <c r="J2" s="1582"/>
      <c r="K2" s="1582" t="s">
        <v>858</v>
      </c>
      <c r="L2" s="1562" t="s">
        <v>859</v>
      </c>
      <c r="M2" s="1562"/>
      <c r="N2" s="1562" t="s">
        <v>1369</v>
      </c>
      <c r="O2" s="1562"/>
    </row>
    <row r="3" spans="1:54" ht="103.5" customHeight="1">
      <c r="A3" s="1562"/>
      <c r="B3" s="1562"/>
      <c r="C3" s="1497"/>
      <c r="D3" s="1564"/>
      <c r="E3" s="576" t="s">
        <v>79</v>
      </c>
      <c r="F3" s="576">
        <v>45139</v>
      </c>
      <c r="G3" s="576">
        <v>45170</v>
      </c>
      <c r="H3" s="576" t="s">
        <v>79</v>
      </c>
      <c r="I3" s="576">
        <v>45139</v>
      </c>
      <c r="J3" s="576">
        <v>45170</v>
      </c>
      <c r="K3" s="1582"/>
      <c r="L3" s="576">
        <v>45139</v>
      </c>
      <c r="M3" s="576">
        <v>45170</v>
      </c>
      <c r="N3" s="576" t="s">
        <v>946</v>
      </c>
      <c r="O3" s="576" t="s">
        <v>1028</v>
      </c>
    </row>
    <row r="4" spans="1:54" s="659" customFormat="1" ht="12.75" customHeight="1">
      <c r="A4" s="1576" t="s">
        <v>1029</v>
      </c>
      <c r="B4" s="1576" t="s">
        <v>798</v>
      </c>
      <c r="C4" s="656" t="s">
        <v>863</v>
      </c>
      <c r="D4" s="656" t="s">
        <v>1030</v>
      </c>
      <c r="E4" s="977">
        <v>0</v>
      </c>
      <c r="F4" s="978" t="s">
        <v>328</v>
      </c>
      <c r="G4" s="978" t="s">
        <v>328</v>
      </c>
      <c r="H4" s="978">
        <v>0</v>
      </c>
      <c r="I4" s="978" t="s">
        <v>328</v>
      </c>
      <c r="J4" s="978" t="s">
        <v>328</v>
      </c>
      <c r="K4" s="657" t="s">
        <v>865</v>
      </c>
      <c r="L4" s="979">
        <v>59374</v>
      </c>
      <c r="M4" s="980">
        <v>57670</v>
      </c>
      <c r="N4" s="657">
        <v>0</v>
      </c>
      <c r="O4" s="657">
        <v>0</v>
      </c>
      <c r="P4" s="658"/>
      <c r="Q4" s="615"/>
      <c r="R4" s="615"/>
      <c r="S4" s="615"/>
      <c r="T4" s="615"/>
      <c r="U4" s="615"/>
      <c r="V4" s="615"/>
      <c r="W4" s="615"/>
      <c r="X4" s="615"/>
      <c r="Y4" s="615"/>
      <c r="Z4" s="615"/>
      <c r="AA4" s="615"/>
      <c r="AB4" s="615"/>
      <c r="AC4" s="615"/>
      <c r="AD4" s="615"/>
      <c r="AE4" s="615"/>
      <c r="AF4" s="615"/>
      <c r="AG4" s="615"/>
      <c r="AH4" s="615"/>
      <c r="AI4" s="615"/>
      <c r="AJ4" s="615"/>
      <c r="AK4" s="615"/>
      <c r="AL4" s="615"/>
      <c r="AM4" s="615"/>
      <c r="AN4" s="615"/>
      <c r="AO4" s="615"/>
      <c r="AP4" s="615"/>
      <c r="AQ4" s="615"/>
      <c r="AR4" s="615"/>
      <c r="AS4" s="615"/>
      <c r="AT4" s="615"/>
      <c r="AU4" s="615"/>
      <c r="AV4" s="615"/>
      <c r="AW4" s="615"/>
      <c r="AX4" s="615"/>
      <c r="AY4" s="615"/>
      <c r="AZ4" s="615"/>
      <c r="BA4" s="615"/>
      <c r="BB4" s="615"/>
    </row>
    <row r="5" spans="1:54" s="659" customFormat="1">
      <c r="A5" s="1579"/>
      <c r="B5" s="1577"/>
      <c r="C5" s="656" t="s">
        <v>931</v>
      </c>
      <c r="D5" s="656" t="s">
        <v>1031</v>
      </c>
      <c r="E5" s="977">
        <v>0</v>
      </c>
      <c r="F5" s="978" t="s">
        <v>328</v>
      </c>
      <c r="G5" s="978" t="s">
        <v>328</v>
      </c>
      <c r="H5" s="978">
        <v>0</v>
      </c>
      <c r="I5" s="978" t="s">
        <v>328</v>
      </c>
      <c r="J5" s="978" t="s">
        <v>328</v>
      </c>
      <c r="K5" s="657" t="s">
        <v>876</v>
      </c>
      <c r="L5" s="979">
        <v>74143</v>
      </c>
      <c r="M5" s="980">
        <v>71562</v>
      </c>
      <c r="N5" s="657">
        <v>0</v>
      </c>
      <c r="O5" s="657">
        <v>0</v>
      </c>
      <c r="P5" s="658"/>
      <c r="Q5" s="615"/>
      <c r="R5" s="615"/>
      <c r="S5" s="615"/>
      <c r="T5" s="615"/>
      <c r="U5" s="615"/>
      <c r="V5" s="615"/>
      <c r="W5" s="615"/>
      <c r="X5" s="615"/>
      <c r="Y5" s="615"/>
      <c r="Z5" s="615"/>
      <c r="AA5" s="615"/>
      <c r="AB5" s="615"/>
      <c r="AC5" s="615"/>
      <c r="AD5" s="615"/>
      <c r="AE5" s="615"/>
      <c r="AF5" s="615"/>
      <c r="AG5" s="615"/>
      <c r="AH5" s="615"/>
      <c r="AI5" s="615"/>
      <c r="AJ5" s="615"/>
      <c r="AK5" s="615"/>
      <c r="AL5" s="615"/>
      <c r="AM5" s="615"/>
      <c r="AN5" s="615"/>
      <c r="AO5" s="615"/>
      <c r="AP5" s="615"/>
      <c r="AQ5" s="615"/>
      <c r="AR5" s="615"/>
      <c r="AS5" s="615"/>
      <c r="AT5" s="615"/>
      <c r="AU5" s="615"/>
      <c r="AV5" s="615"/>
      <c r="AW5" s="615"/>
      <c r="AX5" s="615"/>
      <c r="AY5" s="615"/>
      <c r="AZ5" s="615"/>
      <c r="BA5" s="615"/>
      <c r="BB5" s="615"/>
    </row>
    <row r="6" spans="1:54" s="659" customFormat="1">
      <c r="A6" s="1579"/>
      <c r="B6" s="1577"/>
      <c r="C6" s="656" t="s">
        <v>1032</v>
      </c>
      <c r="D6" s="656" t="s">
        <v>1033</v>
      </c>
      <c r="E6" s="977">
        <v>0</v>
      </c>
      <c r="F6" s="977" t="s">
        <v>328</v>
      </c>
      <c r="G6" s="977" t="s">
        <v>328</v>
      </c>
      <c r="H6" s="977">
        <v>0</v>
      </c>
      <c r="I6" s="977" t="s">
        <v>328</v>
      </c>
      <c r="J6" s="977" t="s">
        <v>328</v>
      </c>
      <c r="K6" s="657" t="s">
        <v>865</v>
      </c>
      <c r="L6" s="981">
        <v>59113</v>
      </c>
      <c r="M6" s="980">
        <v>57670</v>
      </c>
      <c r="N6" s="657">
        <v>0</v>
      </c>
      <c r="O6" s="657">
        <v>0</v>
      </c>
      <c r="P6" s="658"/>
      <c r="Q6" s="615"/>
      <c r="R6" s="615"/>
      <c r="S6" s="615"/>
      <c r="T6" s="615"/>
      <c r="U6" s="615"/>
      <c r="V6" s="615"/>
      <c r="W6" s="615"/>
      <c r="X6" s="615"/>
      <c r="Y6" s="615"/>
      <c r="Z6" s="615"/>
      <c r="AA6" s="615"/>
      <c r="AB6" s="615"/>
      <c r="AC6" s="615"/>
      <c r="AD6" s="615"/>
      <c r="AE6" s="615"/>
      <c r="AF6" s="615"/>
      <c r="AG6" s="615"/>
      <c r="AH6" s="615"/>
      <c r="AI6" s="615"/>
      <c r="AJ6" s="615"/>
      <c r="AK6" s="615"/>
      <c r="AL6" s="615"/>
      <c r="AM6" s="615"/>
      <c r="AN6" s="615"/>
      <c r="AO6" s="615"/>
      <c r="AP6" s="615"/>
      <c r="AQ6" s="615"/>
      <c r="AR6" s="615"/>
      <c r="AS6" s="615"/>
      <c r="AT6" s="615"/>
      <c r="AU6" s="615"/>
      <c r="AV6" s="615"/>
      <c r="AW6" s="615"/>
      <c r="AX6" s="615"/>
      <c r="AY6" s="615"/>
      <c r="AZ6" s="615"/>
      <c r="BA6" s="615"/>
      <c r="BB6" s="615"/>
    </row>
    <row r="7" spans="1:54" s="659" customFormat="1">
      <c r="A7" s="1579"/>
      <c r="B7" s="1577"/>
      <c r="C7" s="656" t="s">
        <v>1034</v>
      </c>
      <c r="D7" s="656" t="s">
        <v>1035</v>
      </c>
      <c r="E7" s="977">
        <v>0</v>
      </c>
      <c r="F7" s="978" t="s">
        <v>328</v>
      </c>
      <c r="G7" s="978" t="s">
        <v>328</v>
      </c>
      <c r="H7" s="978">
        <v>0</v>
      </c>
      <c r="I7" s="978" t="s">
        <v>328</v>
      </c>
      <c r="J7" s="978" t="s">
        <v>328</v>
      </c>
      <c r="K7" s="657" t="s">
        <v>876</v>
      </c>
      <c r="L7" s="979">
        <v>74511</v>
      </c>
      <c r="M7" s="980">
        <v>71562</v>
      </c>
      <c r="N7" s="657">
        <v>0</v>
      </c>
      <c r="O7" s="657">
        <v>0</v>
      </c>
      <c r="P7" s="658"/>
      <c r="Q7" s="615"/>
      <c r="R7" s="615"/>
      <c r="S7" s="615"/>
      <c r="T7" s="615"/>
      <c r="U7" s="615"/>
      <c r="V7" s="615"/>
      <c r="W7" s="615"/>
      <c r="X7" s="615"/>
      <c r="Y7" s="615"/>
      <c r="Z7" s="615"/>
      <c r="AA7" s="615"/>
      <c r="AB7" s="615"/>
      <c r="AC7" s="615"/>
      <c r="AD7" s="615"/>
      <c r="AE7" s="615"/>
      <c r="AF7" s="615"/>
      <c r="AG7" s="615"/>
      <c r="AH7" s="615"/>
      <c r="AI7" s="615"/>
      <c r="AJ7" s="615"/>
      <c r="AK7" s="615"/>
      <c r="AL7" s="615"/>
      <c r="AM7" s="615"/>
      <c r="AN7" s="615"/>
      <c r="AO7" s="615"/>
      <c r="AP7" s="615"/>
      <c r="AQ7" s="615"/>
      <c r="AR7" s="615"/>
      <c r="AS7" s="615"/>
      <c r="AT7" s="615"/>
      <c r="AU7" s="615"/>
      <c r="AV7" s="615"/>
      <c r="AW7" s="615"/>
      <c r="AX7" s="615"/>
      <c r="AY7" s="615"/>
      <c r="AZ7" s="615"/>
      <c r="BA7" s="615"/>
      <c r="BB7" s="615"/>
    </row>
    <row r="8" spans="1:54" s="659" customFormat="1">
      <c r="A8" s="1579"/>
      <c r="B8" s="1577"/>
      <c r="C8" s="656" t="s">
        <v>1036</v>
      </c>
      <c r="D8" s="656" t="s">
        <v>1037</v>
      </c>
      <c r="E8" s="977">
        <v>0</v>
      </c>
      <c r="F8" s="978" t="s">
        <v>328</v>
      </c>
      <c r="G8" s="978" t="s">
        <v>328</v>
      </c>
      <c r="H8" s="978">
        <v>0</v>
      </c>
      <c r="I8" s="978" t="s">
        <v>328</v>
      </c>
      <c r="J8" s="978" t="s">
        <v>328</v>
      </c>
      <c r="K8" s="657" t="s">
        <v>876</v>
      </c>
      <c r="L8" s="979">
        <v>74511</v>
      </c>
      <c r="M8" s="980">
        <v>72374</v>
      </c>
      <c r="N8" s="657">
        <v>0</v>
      </c>
      <c r="O8" s="657">
        <v>0</v>
      </c>
      <c r="P8" s="658"/>
      <c r="Q8" s="615"/>
      <c r="R8" s="615"/>
      <c r="S8" s="615"/>
      <c r="T8" s="615"/>
      <c r="U8" s="615"/>
      <c r="V8" s="615"/>
      <c r="W8" s="615"/>
      <c r="X8" s="615"/>
      <c r="Y8" s="615"/>
      <c r="Z8" s="615"/>
      <c r="AA8" s="615"/>
      <c r="AB8" s="615"/>
      <c r="AC8" s="615"/>
      <c r="AD8" s="615"/>
      <c r="AE8" s="615"/>
      <c r="AF8" s="615"/>
      <c r="AG8" s="615"/>
      <c r="AH8" s="615"/>
      <c r="AI8" s="615"/>
      <c r="AJ8" s="615"/>
      <c r="AK8" s="615"/>
      <c r="AL8" s="615"/>
      <c r="AM8" s="615"/>
      <c r="AN8" s="615"/>
      <c r="AO8" s="615"/>
      <c r="AP8" s="615"/>
      <c r="AQ8" s="615"/>
      <c r="AR8" s="615"/>
      <c r="AS8" s="615"/>
      <c r="AT8" s="615"/>
      <c r="AU8" s="615"/>
      <c r="AV8" s="615"/>
      <c r="AW8" s="615"/>
      <c r="AX8" s="615"/>
      <c r="AY8" s="615"/>
      <c r="AZ8" s="615"/>
      <c r="BA8" s="615"/>
      <c r="BB8" s="615"/>
    </row>
    <row r="9" spans="1:54" s="659" customFormat="1">
      <c r="A9" s="1579"/>
      <c r="B9" s="1578"/>
      <c r="C9" s="660" t="s">
        <v>1038</v>
      </c>
      <c r="D9" s="660"/>
      <c r="E9" s="982">
        <v>0</v>
      </c>
      <c r="F9" s="982">
        <v>0</v>
      </c>
      <c r="G9" s="982">
        <v>0</v>
      </c>
      <c r="H9" s="982">
        <v>0</v>
      </c>
      <c r="I9" s="982">
        <v>0</v>
      </c>
      <c r="J9" s="982">
        <v>0</v>
      </c>
      <c r="K9" s="661"/>
      <c r="L9" s="983"/>
      <c r="M9" s="983"/>
      <c r="N9" s="983"/>
      <c r="O9" s="983"/>
      <c r="P9" s="658"/>
      <c r="Q9" s="615"/>
      <c r="R9" s="615"/>
      <c r="S9" s="615"/>
      <c r="T9" s="615"/>
      <c r="U9" s="615"/>
      <c r="V9" s="615"/>
      <c r="W9" s="615"/>
      <c r="X9" s="615"/>
      <c r="Y9" s="615"/>
      <c r="Z9" s="615"/>
      <c r="AA9" s="615"/>
      <c r="AB9" s="615"/>
      <c r="AC9" s="615"/>
      <c r="AD9" s="615"/>
      <c r="AE9" s="615"/>
      <c r="AF9" s="615"/>
      <c r="AG9" s="615"/>
      <c r="AH9" s="615"/>
      <c r="AI9" s="615"/>
      <c r="AJ9" s="615"/>
      <c r="AK9" s="615"/>
      <c r="AL9" s="615"/>
      <c r="AM9" s="615"/>
      <c r="AN9" s="615"/>
      <c r="AO9" s="615"/>
      <c r="AP9" s="615"/>
      <c r="AQ9" s="615"/>
      <c r="AR9" s="615"/>
      <c r="AS9" s="615"/>
      <c r="AT9" s="615"/>
      <c r="AU9" s="615"/>
      <c r="AV9" s="615"/>
      <c r="AW9" s="615"/>
      <c r="AX9" s="615"/>
      <c r="AY9" s="615"/>
      <c r="AZ9" s="615"/>
      <c r="BA9" s="615"/>
      <c r="BB9" s="615"/>
    </row>
    <row r="10" spans="1:54" s="659" customFormat="1" ht="12.75" customHeight="1">
      <c r="A10" s="1579"/>
      <c r="B10" s="1576" t="s">
        <v>1039</v>
      </c>
      <c r="C10" s="656" t="s">
        <v>1002</v>
      </c>
      <c r="D10" s="656" t="s">
        <v>904</v>
      </c>
      <c r="E10" s="984">
        <v>26</v>
      </c>
      <c r="F10" s="977" t="s">
        <v>328</v>
      </c>
      <c r="G10" s="977" t="s">
        <v>328</v>
      </c>
      <c r="H10" s="984">
        <v>1.78908</v>
      </c>
      <c r="I10" s="977" t="s">
        <v>328</v>
      </c>
      <c r="J10" s="977" t="s">
        <v>328</v>
      </c>
      <c r="K10" s="657" t="s">
        <v>952</v>
      </c>
      <c r="L10" s="985" t="s">
        <v>315</v>
      </c>
      <c r="M10" s="985" t="s">
        <v>315</v>
      </c>
      <c r="N10" s="986">
        <v>0</v>
      </c>
      <c r="O10" s="986">
        <v>0</v>
      </c>
      <c r="P10" s="658"/>
      <c r="Q10" s="615"/>
      <c r="R10" s="615"/>
      <c r="S10" s="615"/>
      <c r="T10" s="615"/>
      <c r="U10" s="615"/>
      <c r="V10" s="615"/>
      <c r="W10" s="615"/>
      <c r="X10" s="615"/>
      <c r="Y10" s="615" t="s">
        <v>328</v>
      </c>
      <c r="Z10" s="615" t="s">
        <v>328</v>
      </c>
      <c r="AA10" s="615"/>
      <c r="AB10" s="615"/>
      <c r="AC10" s="615"/>
      <c r="AD10" s="615"/>
      <c r="AE10" s="615"/>
      <c r="AF10" s="615"/>
      <c r="AG10" s="615"/>
      <c r="AH10" s="615"/>
      <c r="AI10" s="615"/>
      <c r="AJ10" s="615"/>
      <c r="AK10" s="615"/>
      <c r="AL10" s="615"/>
      <c r="AM10" s="615"/>
      <c r="AN10" s="615"/>
      <c r="AO10" s="615"/>
      <c r="AP10" s="615"/>
      <c r="AQ10" s="615"/>
      <c r="AR10" s="615"/>
      <c r="AS10" s="615"/>
      <c r="AT10" s="615"/>
      <c r="AU10" s="615"/>
      <c r="AV10" s="615"/>
      <c r="AW10" s="615"/>
      <c r="AX10" s="615"/>
      <c r="AY10" s="615"/>
      <c r="AZ10" s="615"/>
      <c r="BA10" s="615"/>
      <c r="BB10" s="615"/>
    </row>
    <row r="11" spans="1:54" s="659" customFormat="1">
      <c r="A11" s="1579"/>
      <c r="B11" s="1577"/>
      <c r="C11" s="656" t="s">
        <v>1040</v>
      </c>
      <c r="D11" s="656" t="s">
        <v>1041</v>
      </c>
      <c r="E11" s="984">
        <v>49</v>
      </c>
      <c r="F11" s="977" t="s">
        <v>328</v>
      </c>
      <c r="G11" s="977" t="s">
        <v>328</v>
      </c>
      <c r="H11" s="984">
        <v>1.9402699999999999</v>
      </c>
      <c r="I11" s="977" t="s">
        <v>328</v>
      </c>
      <c r="J11" s="977" t="s">
        <v>328</v>
      </c>
      <c r="K11" s="657" t="s">
        <v>876</v>
      </c>
      <c r="L11" s="981">
        <v>390.1</v>
      </c>
      <c r="M11" s="981">
        <v>394.8</v>
      </c>
      <c r="N11" s="986">
        <v>0</v>
      </c>
      <c r="O11" s="986">
        <v>0</v>
      </c>
      <c r="P11" s="658"/>
      <c r="Q11" s="615"/>
      <c r="R11" s="615"/>
      <c r="S11" s="615"/>
      <c r="T11" s="615"/>
      <c r="U11" s="615"/>
      <c r="V11" s="615"/>
      <c r="W11" s="615"/>
      <c r="X11" s="615"/>
      <c r="Y11" s="615"/>
      <c r="Z11" s="615"/>
      <c r="AA11" s="615"/>
      <c r="AB11" s="615"/>
      <c r="AC11" s="615"/>
      <c r="AD11" s="615"/>
      <c r="AE11" s="615"/>
      <c r="AF11" s="615"/>
      <c r="AG11" s="615"/>
      <c r="AH11" s="615"/>
      <c r="AI11" s="615"/>
      <c r="AJ11" s="615"/>
      <c r="AK11" s="615"/>
      <c r="AL11" s="615"/>
      <c r="AM11" s="615"/>
      <c r="AN11" s="615"/>
      <c r="AO11" s="615"/>
      <c r="AP11" s="615"/>
      <c r="AQ11" s="615"/>
      <c r="AR11" s="615"/>
      <c r="AS11" s="615"/>
      <c r="AT11" s="615"/>
      <c r="AU11" s="615"/>
      <c r="AV11" s="615"/>
      <c r="AW11" s="615"/>
      <c r="AX11" s="615"/>
      <c r="AY11" s="615"/>
      <c r="AZ11" s="615"/>
      <c r="BA11" s="615"/>
      <c r="BB11" s="615"/>
    </row>
    <row r="12" spans="1:54" s="659" customFormat="1">
      <c r="A12" s="1579"/>
      <c r="B12" s="1577"/>
      <c r="C12" s="656" t="s">
        <v>1042</v>
      </c>
      <c r="D12" s="662" t="s">
        <v>1043</v>
      </c>
      <c r="E12" s="977">
        <v>0</v>
      </c>
      <c r="F12" s="977" t="s">
        <v>328</v>
      </c>
      <c r="G12" s="977" t="s">
        <v>328</v>
      </c>
      <c r="H12" s="977">
        <v>0</v>
      </c>
      <c r="I12" s="977" t="s">
        <v>328</v>
      </c>
      <c r="J12" s="977" t="s">
        <v>328</v>
      </c>
      <c r="K12" s="657" t="s">
        <v>969</v>
      </c>
      <c r="L12" s="985" t="s">
        <v>315</v>
      </c>
      <c r="M12" s="985" t="s">
        <v>315</v>
      </c>
      <c r="N12" s="986">
        <v>0</v>
      </c>
      <c r="O12" s="986">
        <v>0</v>
      </c>
      <c r="P12" s="658"/>
      <c r="Q12" s="615"/>
      <c r="R12" s="615"/>
      <c r="S12" s="615"/>
      <c r="T12" s="615"/>
      <c r="U12" s="615"/>
      <c r="V12" s="615"/>
      <c r="W12" s="615"/>
      <c r="X12" s="615"/>
      <c r="Y12" s="615"/>
      <c r="Z12" s="615"/>
      <c r="AA12" s="615"/>
      <c r="AB12" s="615"/>
      <c r="AC12" s="615"/>
      <c r="AD12" s="615"/>
      <c r="AE12" s="615"/>
      <c r="AF12" s="615"/>
      <c r="AG12" s="615"/>
      <c r="AH12" s="615"/>
      <c r="AI12" s="615"/>
      <c r="AJ12" s="615"/>
      <c r="AK12" s="615"/>
      <c r="AL12" s="615"/>
      <c r="AM12" s="615"/>
      <c r="AN12" s="615"/>
      <c r="AO12" s="615"/>
      <c r="AP12" s="615"/>
      <c r="AQ12" s="615"/>
      <c r="AR12" s="615"/>
      <c r="AS12" s="615"/>
      <c r="AT12" s="615"/>
      <c r="AU12" s="615"/>
      <c r="AV12" s="615"/>
      <c r="AW12" s="615"/>
      <c r="AX12" s="615"/>
      <c r="AY12" s="615"/>
      <c r="AZ12" s="615"/>
      <c r="BA12" s="615"/>
      <c r="BB12" s="615"/>
    </row>
    <row r="13" spans="1:54" s="659" customFormat="1">
      <c r="A13" s="1579"/>
      <c r="B13" s="1578"/>
      <c r="C13" s="660" t="s">
        <v>1006</v>
      </c>
      <c r="D13" s="660"/>
      <c r="E13" s="982">
        <v>75</v>
      </c>
      <c r="F13" s="982">
        <v>0</v>
      </c>
      <c r="G13" s="982">
        <v>0</v>
      </c>
      <c r="H13" s="982">
        <v>3.7293500000000002</v>
      </c>
      <c r="I13" s="982">
        <v>0</v>
      </c>
      <c r="J13" s="982">
        <v>0</v>
      </c>
      <c r="K13" s="661"/>
      <c r="L13" s="983"/>
      <c r="M13" s="983"/>
      <c r="N13" s="983"/>
      <c r="O13" s="983"/>
      <c r="P13" s="658"/>
      <c r="Q13" s="615"/>
      <c r="R13" s="615"/>
      <c r="S13" s="615"/>
      <c r="T13" s="615"/>
      <c r="U13" s="615"/>
      <c r="V13" s="615"/>
      <c r="W13" s="615"/>
      <c r="X13" s="615"/>
      <c r="Y13" s="615"/>
      <c r="Z13" s="615"/>
      <c r="AA13" s="615"/>
      <c r="AB13" s="615"/>
      <c r="AC13" s="615"/>
      <c r="AD13" s="615"/>
      <c r="AE13" s="615"/>
      <c r="AF13" s="615"/>
      <c r="AG13" s="615"/>
      <c r="AH13" s="615"/>
      <c r="AI13" s="615"/>
      <c r="AJ13" s="615"/>
      <c r="AK13" s="615"/>
      <c r="AL13" s="615"/>
      <c r="AM13" s="615"/>
      <c r="AN13" s="615"/>
      <c r="AO13" s="615"/>
      <c r="AP13" s="615"/>
      <c r="AQ13" s="615"/>
      <c r="AR13" s="615"/>
      <c r="AS13" s="615"/>
      <c r="AT13" s="615"/>
      <c r="AU13" s="615"/>
      <c r="AV13" s="615"/>
      <c r="AW13" s="615"/>
      <c r="AX13" s="615"/>
      <c r="AY13" s="615"/>
      <c r="AZ13" s="615"/>
      <c r="BA13" s="615"/>
      <c r="BB13" s="615"/>
    </row>
    <row r="14" spans="1:54" s="659" customFormat="1" ht="25.5">
      <c r="A14" s="1579"/>
      <c r="B14" s="1576" t="s">
        <v>820</v>
      </c>
      <c r="C14" s="663" t="s">
        <v>1044</v>
      </c>
      <c r="D14" s="656" t="s">
        <v>904</v>
      </c>
      <c r="E14" s="984">
        <v>21</v>
      </c>
      <c r="F14" s="984" t="s">
        <v>328</v>
      </c>
      <c r="G14" s="977" t="s">
        <v>328</v>
      </c>
      <c r="H14" s="984">
        <v>1.0297099999999999</v>
      </c>
      <c r="I14" s="977" t="s">
        <v>328</v>
      </c>
      <c r="J14" s="977" t="s">
        <v>328</v>
      </c>
      <c r="K14" s="657" t="s">
        <v>1001</v>
      </c>
      <c r="L14" s="979">
        <v>46920</v>
      </c>
      <c r="M14" s="979">
        <v>45400</v>
      </c>
      <c r="N14" s="657">
        <v>0</v>
      </c>
      <c r="O14" s="657">
        <v>0</v>
      </c>
      <c r="P14" s="658"/>
      <c r="Q14" s="615"/>
      <c r="R14" s="615"/>
      <c r="S14" s="615"/>
      <c r="T14" s="615"/>
      <c r="U14" s="615"/>
      <c r="V14" s="615"/>
      <c r="W14" s="615"/>
      <c r="X14" s="615"/>
      <c r="Y14" s="615"/>
      <c r="Z14" s="615"/>
      <c r="AA14" s="615"/>
      <c r="AB14" s="615"/>
      <c r="AC14" s="615"/>
      <c r="AD14" s="615"/>
      <c r="AE14" s="615"/>
      <c r="AF14" s="615"/>
      <c r="AG14" s="615"/>
      <c r="AH14" s="615"/>
      <c r="AI14" s="615"/>
      <c r="AJ14" s="615"/>
      <c r="AK14" s="615"/>
      <c r="AL14" s="615"/>
      <c r="AM14" s="615"/>
      <c r="AN14" s="615"/>
      <c r="AO14" s="615"/>
      <c r="AP14" s="615"/>
      <c r="AQ14" s="615"/>
      <c r="AR14" s="615"/>
      <c r="AS14" s="615"/>
      <c r="AT14" s="615"/>
      <c r="AU14" s="615"/>
      <c r="AV14" s="615"/>
      <c r="AW14" s="615"/>
      <c r="AX14" s="615"/>
      <c r="AY14" s="615"/>
      <c r="AZ14" s="615"/>
      <c r="BA14" s="615"/>
      <c r="BB14" s="615"/>
    </row>
    <row r="15" spans="1:54" s="659" customFormat="1">
      <c r="A15" s="1579"/>
      <c r="B15" s="1577"/>
      <c r="C15" s="656" t="s">
        <v>887</v>
      </c>
      <c r="D15" s="656" t="s">
        <v>888</v>
      </c>
      <c r="E15" s="978">
        <v>0</v>
      </c>
      <c r="F15" s="978" t="s">
        <v>328</v>
      </c>
      <c r="G15" s="978" t="s">
        <v>328</v>
      </c>
      <c r="H15" s="978">
        <v>0</v>
      </c>
      <c r="I15" s="978" t="s">
        <v>328</v>
      </c>
      <c r="J15" s="978" t="s">
        <v>328</v>
      </c>
      <c r="K15" s="657" t="s">
        <v>876</v>
      </c>
      <c r="L15" s="985" t="s">
        <v>315</v>
      </c>
      <c r="M15" s="985" t="s">
        <v>315</v>
      </c>
      <c r="N15" s="657">
        <v>0</v>
      </c>
      <c r="O15" s="657">
        <v>0</v>
      </c>
      <c r="P15" s="658"/>
      <c r="Q15" s="615"/>
      <c r="R15" s="615"/>
      <c r="S15" s="615"/>
      <c r="T15" s="615"/>
      <c r="U15" s="615"/>
      <c r="V15" s="615"/>
      <c r="W15" s="615"/>
      <c r="X15" s="615"/>
      <c r="Y15" s="615"/>
      <c r="Z15" s="615"/>
      <c r="AA15" s="615"/>
      <c r="AB15" s="615"/>
      <c r="AC15" s="615"/>
      <c r="AD15" s="615"/>
      <c r="AE15" s="615"/>
      <c r="AF15" s="615"/>
      <c r="AG15" s="615"/>
      <c r="AH15" s="615"/>
      <c r="AI15" s="615"/>
      <c r="AJ15" s="615"/>
      <c r="AK15" s="615"/>
      <c r="AL15" s="615"/>
      <c r="AM15" s="615"/>
      <c r="AN15" s="615"/>
      <c r="AO15" s="615"/>
      <c r="AP15" s="615"/>
      <c r="AQ15" s="615"/>
      <c r="AR15" s="615"/>
      <c r="AS15" s="615"/>
      <c r="AT15" s="615"/>
      <c r="AU15" s="615"/>
      <c r="AV15" s="615"/>
      <c r="AW15" s="615"/>
      <c r="AX15" s="615"/>
      <c r="AY15" s="615"/>
      <c r="AZ15" s="615"/>
      <c r="BA15" s="615"/>
      <c r="BB15" s="615"/>
    </row>
    <row r="16" spans="1:54" s="659" customFormat="1">
      <c r="A16" s="1579"/>
      <c r="B16" s="1578"/>
      <c r="C16" s="660" t="s">
        <v>1009</v>
      </c>
      <c r="D16" s="660"/>
      <c r="E16" s="982">
        <v>21</v>
      </c>
      <c r="F16" s="982">
        <v>0</v>
      </c>
      <c r="G16" s="982">
        <v>0</v>
      </c>
      <c r="H16" s="982">
        <v>1.0297099999999999</v>
      </c>
      <c r="I16" s="982">
        <v>0</v>
      </c>
      <c r="J16" s="982">
        <v>0</v>
      </c>
      <c r="K16" s="661"/>
      <c r="L16" s="983"/>
      <c r="M16" s="983"/>
      <c r="N16" s="983"/>
      <c r="O16" s="983"/>
      <c r="P16" s="658"/>
      <c r="Q16" s="615"/>
      <c r="R16" s="615"/>
      <c r="S16" s="615"/>
      <c r="T16" s="615"/>
      <c r="U16" s="615"/>
      <c r="V16" s="615"/>
      <c r="W16" s="615"/>
      <c r="X16" s="615"/>
      <c r="Y16" s="615"/>
      <c r="Z16" s="615"/>
      <c r="AA16" s="615"/>
      <c r="AB16" s="615"/>
      <c r="AC16" s="615"/>
      <c r="AD16" s="615"/>
      <c r="AE16" s="615"/>
      <c r="AF16" s="615"/>
      <c r="AG16" s="615"/>
      <c r="AH16" s="615"/>
      <c r="AI16" s="615"/>
      <c r="AJ16" s="615"/>
      <c r="AK16" s="615"/>
      <c r="AL16" s="615"/>
      <c r="AM16" s="615"/>
      <c r="AN16" s="615"/>
      <c r="AO16" s="615"/>
      <c r="AP16" s="615"/>
      <c r="AQ16" s="615"/>
      <c r="AR16" s="615"/>
      <c r="AS16" s="615"/>
      <c r="AT16" s="615"/>
      <c r="AU16" s="615"/>
      <c r="AV16" s="615"/>
      <c r="AW16" s="615"/>
      <c r="AX16" s="615"/>
      <c r="AY16" s="615"/>
      <c r="AZ16" s="615"/>
      <c r="BA16" s="615"/>
      <c r="BB16" s="615"/>
    </row>
    <row r="17" spans="1:54" s="659" customFormat="1" ht="12.75" customHeight="1">
      <c r="A17" s="1579"/>
      <c r="B17" s="1576" t="s">
        <v>800</v>
      </c>
      <c r="C17" s="656" t="s">
        <v>1045</v>
      </c>
      <c r="D17" s="656"/>
      <c r="E17" s="987">
        <v>0</v>
      </c>
      <c r="F17" s="987" t="s">
        <v>328</v>
      </c>
      <c r="G17" s="987" t="s">
        <v>328</v>
      </c>
      <c r="H17" s="987">
        <v>0</v>
      </c>
      <c r="I17" s="987" t="s">
        <v>328</v>
      </c>
      <c r="J17" s="987" t="s">
        <v>328</v>
      </c>
      <c r="K17" s="657" t="s">
        <v>328</v>
      </c>
      <c r="L17" s="985">
        <v>7181</v>
      </c>
      <c r="M17" s="985">
        <v>7963</v>
      </c>
      <c r="N17" s="986">
        <v>0</v>
      </c>
      <c r="O17" s="986">
        <v>0</v>
      </c>
      <c r="P17" s="658"/>
      <c r="Q17" s="615"/>
      <c r="R17" s="615"/>
      <c r="S17" s="615"/>
      <c r="T17" s="615"/>
      <c r="U17" s="615"/>
      <c r="V17" s="615"/>
      <c r="W17" s="615"/>
      <c r="X17" s="615"/>
      <c r="Y17" s="615"/>
      <c r="Z17" s="615"/>
      <c r="AA17" s="615"/>
      <c r="AB17" s="615"/>
      <c r="AC17" s="615"/>
      <c r="AD17" s="615"/>
      <c r="AE17" s="615"/>
      <c r="AF17" s="615"/>
      <c r="AG17" s="615"/>
      <c r="AH17" s="615"/>
      <c r="AI17" s="615"/>
      <c r="AJ17" s="615"/>
      <c r="AK17" s="615"/>
      <c r="AL17" s="615"/>
      <c r="AM17" s="615"/>
      <c r="AN17" s="615"/>
      <c r="AO17" s="615"/>
      <c r="AP17" s="615"/>
      <c r="AQ17" s="615"/>
      <c r="AR17" s="615"/>
      <c r="AS17" s="615"/>
      <c r="AT17" s="615"/>
      <c r="AU17" s="615"/>
      <c r="AV17" s="615"/>
      <c r="AW17" s="615"/>
      <c r="AX17" s="615"/>
      <c r="AY17" s="615"/>
      <c r="AZ17" s="615"/>
      <c r="BA17" s="615"/>
      <c r="BB17" s="615"/>
    </row>
    <row r="18" spans="1:54" s="659" customFormat="1">
      <c r="A18" s="1579"/>
      <c r="B18" s="1579"/>
      <c r="C18" s="656" t="s">
        <v>1062</v>
      </c>
      <c r="D18" s="656"/>
      <c r="E18" s="987" t="s">
        <v>328</v>
      </c>
      <c r="F18" s="987" t="s">
        <v>328</v>
      </c>
      <c r="G18" s="987" t="s">
        <v>328</v>
      </c>
      <c r="H18" s="987" t="s">
        <v>328</v>
      </c>
      <c r="I18" s="987" t="s">
        <v>328</v>
      </c>
      <c r="J18" s="987" t="s">
        <v>328</v>
      </c>
      <c r="K18" s="657"/>
      <c r="L18" s="985">
        <v>6917</v>
      </c>
      <c r="M18" s="985">
        <v>7575</v>
      </c>
      <c r="N18" s="986">
        <v>0</v>
      </c>
      <c r="O18" s="986">
        <v>0</v>
      </c>
      <c r="P18" s="658"/>
      <c r="Q18" s="615"/>
      <c r="R18" s="615"/>
      <c r="S18" s="615"/>
      <c r="T18" s="615"/>
      <c r="U18" s="615"/>
      <c r="V18" s="615"/>
      <c r="W18" s="615"/>
      <c r="X18" s="615"/>
      <c r="Y18" s="615"/>
      <c r="Z18" s="615"/>
      <c r="AA18" s="615"/>
      <c r="AB18" s="615"/>
      <c r="AC18" s="615"/>
      <c r="AD18" s="615"/>
      <c r="AE18" s="615"/>
      <c r="AF18" s="615"/>
      <c r="AG18" s="615"/>
      <c r="AH18" s="615"/>
      <c r="AI18" s="615"/>
      <c r="AJ18" s="615"/>
      <c r="AK18" s="615"/>
      <c r="AL18" s="615"/>
      <c r="AM18" s="615"/>
      <c r="AN18" s="615"/>
      <c r="AO18" s="615"/>
      <c r="AP18" s="615"/>
      <c r="AQ18" s="615"/>
      <c r="AR18" s="615"/>
      <c r="AS18" s="615"/>
      <c r="AT18" s="615"/>
      <c r="AU18" s="615"/>
      <c r="AV18" s="615"/>
      <c r="AW18" s="615"/>
      <c r="AX18" s="615"/>
      <c r="AY18" s="615"/>
      <c r="AZ18" s="615"/>
      <c r="BA18" s="615"/>
      <c r="BB18" s="615"/>
    </row>
    <row r="19" spans="1:54" s="659" customFormat="1">
      <c r="A19" s="1579"/>
      <c r="B19" s="1578"/>
      <c r="C19" s="660" t="s">
        <v>1046</v>
      </c>
      <c r="D19" s="660"/>
      <c r="E19" s="982">
        <v>0</v>
      </c>
      <c r="F19" s="982">
        <v>0</v>
      </c>
      <c r="G19" s="982">
        <v>0</v>
      </c>
      <c r="H19" s="982">
        <v>0</v>
      </c>
      <c r="I19" s="982">
        <v>0</v>
      </c>
      <c r="J19" s="982">
        <v>0</v>
      </c>
      <c r="K19" s="661"/>
      <c r="L19" s="983"/>
      <c r="M19" s="983"/>
      <c r="N19" s="983"/>
      <c r="O19" s="983"/>
      <c r="P19" s="658"/>
      <c r="Q19" s="615"/>
      <c r="R19" s="615"/>
      <c r="S19" s="615"/>
      <c r="T19" s="615"/>
      <c r="U19" s="615"/>
      <c r="V19" s="615"/>
      <c r="W19" s="615"/>
      <c r="X19" s="615"/>
      <c r="Y19" s="615"/>
      <c r="Z19" s="615"/>
      <c r="AA19" s="615"/>
      <c r="AB19" s="615"/>
      <c r="AC19" s="615"/>
      <c r="AD19" s="615"/>
      <c r="AE19" s="615"/>
      <c r="AF19" s="615"/>
      <c r="AG19" s="615"/>
      <c r="AH19" s="615"/>
      <c r="AI19" s="615"/>
      <c r="AJ19" s="615"/>
      <c r="AK19" s="615"/>
      <c r="AL19" s="615"/>
      <c r="AM19" s="615"/>
      <c r="AN19" s="615"/>
      <c r="AO19" s="615"/>
      <c r="AP19" s="615"/>
      <c r="AQ19" s="615"/>
      <c r="AR19" s="615"/>
      <c r="AS19" s="615"/>
      <c r="AT19" s="615"/>
      <c r="AU19" s="615"/>
      <c r="AV19" s="615"/>
      <c r="AW19" s="615"/>
      <c r="AX19" s="615"/>
      <c r="AY19" s="615"/>
      <c r="AZ19" s="615"/>
      <c r="BA19" s="615"/>
      <c r="BB19" s="615"/>
    </row>
    <row r="20" spans="1:54" s="659" customFormat="1" ht="25.5">
      <c r="A20" s="1580"/>
      <c r="B20" s="664" t="s">
        <v>1047</v>
      </c>
      <c r="C20" s="665"/>
      <c r="D20" s="665"/>
      <c r="E20" s="988">
        <v>96</v>
      </c>
      <c r="F20" s="988">
        <v>0</v>
      </c>
      <c r="G20" s="988">
        <v>0</v>
      </c>
      <c r="H20" s="988">
        <v>4.7590599999999998</v>
      </c>
      <c r="I20" s="988">
        <v>0</v>
      </c>
      <c r="J20" s="988">
        <v>0</v>
      </c>
      <c r="K20" s="666"/>
      <c r="L20" s="989"/>
      <c r="M20" s="989"/>
      <c r="N20" s="989"/>
      <c r="O20" s="989"/>
      <c r="P20" s="658"/>
      <c r="Q20" s="615"/>
      <c r="R20" s="615"/>
      <c r="S20" s="615"/>
      <c r="T20" s="615"/>
      <c r="U20" s="615"/>
      <c r="V20" s="615"/>
      <c r="W20" s="615"/>
      <c r="X20" s="615"/>
      <c r="Y20" s="615"/>
      <c r="Z20" s="615"/>
      <c r="AA20" s="615"/>
      <c r="AB20" s="615"/>
      <c r="AC20" s="615"/>
      <c r="AD20" s="615"/>
      <c r="AE20" s="615"/>
      <c r="AF20" s="615"/>
      <c r="AG20" s="615"/>
      <c r="AH20" s="615"/>
      <c r="AI20" s="615"/>
      <c r="AJ20" s="615"/>
      <c r="AK20" s="615"/>
      <c r="AL20" s="615"/>
      <c r="AM20" s="615"/>
      <c r="AN20" s="615"/>
      <c r="AO20" s="615"/>
      <c r="AP20" s="615"/>
      <c r="AQ20" s="615"/>
      <c r="AR20" s="615"/>
      <c r="AS20" s="615"/>
      <c r="AT20" s="615"/>
      <c r="AU20" s="615"/>
      <c r="AV20" s="615"/>
      <c r="AW20" s="615"/>
      <c r="AX20" s="615"/>
      <c r="AY20" s="615"/>
      <c r="AZ20" s="615"/>
      <c r="BA20" s="615"/>
      <c r="BB20" s="615"/>
    </row>
    <row r="21" spans="1:54" s="659" customFormat="1" ht="12.75" customHeight="1">
      <c r="A21" s="1576" t="s">
        <v>1048</v>
      </c>
      <c r="B21" s="1576" t="s">
        <v>862</v>
      </c>
      <c r="C21" s="656" t="s">
        <v>863</v>
      </c>
      <c r="D21" s="656" t="s">
        <v>1030</v>
      </c>
      <c r="E21" s="978">
        <v>0</v>
      </c>
      <c r="F21" s="978" t="s">
        <v>328</v>
      </c>
      <c r="G21" s="978" t="s">
        <v>328</v>
      </c>
      <c r="H21" s="978">
        <v>0</v>
      </c>
      <c r="I21" s="978" t="s">
        <v>328</v>
      </c>
      <c r="J21" s="978" t="s">
        <v>328</v>
      </c>
      <c r="K21" s="667" t="s">
        <v>865</v>
      </c>
      <c r="L21" s="985" t="s">
        <v>315</v>
      </c>
      <c r="M21" s="985" t="s">
        <v>315</v>
      </c>
      <c r="N21" s="986">
        <v>0</v>
      </c>
      <c r="O21" s="986">
        <v>0</v>
      </c>
      <c r="P21" s="658"/>
      <c r="Q21" s="615"/>
      <c r="R21" s="615"/>
      <c r="S21" s="615"/>
      <c r="T21" s="615"/>
      <c r="U21" s="615"/>
      <c r="V21" s="615"/>
      <c r="W21" s="615"/>
      <c r="X21" s="615"/>
      <c r="Y21" s="615"/>
      <c r="Z21" s="615"/>
      <c r="AA21" s="615"/>
      <c r="AB21" s="615"/>
      <c r="AC21" s="615"/>
      <c r="AD21" s="615"/>
      <c r="AE21" s="615"/>
      <c r="AF21" s="615"/>
      <c r="AG21" s="615"/>
      <c r="AH21" s="615"/>
      <c r="AI21" s="615"/>
      <c r="AJ21" s="615"/>
      <c r="AK21" s="615"/>
      <c r="AL21" s="615"/>
      <c r="AM21" s="615"/>
      <c r="AN21" s="615"/>
      <c r="AO21" s="615"/>
      <c r="AP21" s="615"/>
      <c r="AQ21" s="615"/>
      <c r="AR21" s="615"/>
      <c r="AS21" s="615"/>
      <c r="AT21" s="615"/>
      <c r="AU21" s="615"/>
      <c r="AV21" s="615"/>
      <c r="AW21" s="615"/>
      <c r="AX21" s="615"/>
      <c r="AY21" s="615"/>
      <c r="AZ21" s="615"/>
      <c r="BA21" s="615"/>
      <c r="BB21" s="615"/>
    </row>
    <row r="22" spans="1:54" s="659" customFormat="1">
      <c r="A22" s="1579"/>
      <c r="B22" s="1577"/>
      <c r="C22" s="656" t="s">
        <v>931</v>
      </c>
      <c r="D22" s="662" t="s">
        <v>1049</v>
      </c>
      <c r="E22" s="978">
        <v>0</v>
      </c>
      <c r="F22" s="978" t="s">
        <v>328</v>
      </c>
      <c r="G22" s="978" t="s">
        <v>328</v>
      </c>
      <c r="H22" s="978">
        <v>0</v>
      </c>
      <c r="I22" s="978" t="s">
        <v>328</v>
      </c>
      <c r="J22" s="978" t="s">
        <v>328</v>
      </c>
      <c r="K22" s="667" t="s">
        <v>876</v>
      </c>
      <c r="L22" s="985" t="s">
        <v>315</v>
      </c>
      <c r="M22" s="985" t="s">
        <v>315</v>
      </c>
      <c r="N22" s="986">
        <v>0</v>
      </c>
      <c r="O22" s="986">
        <v>0</v>
      </c>
      <c r="P22" s="658"/>
      <c r="Q22" s="615"/>
      <c r="R22" s="615"/>
      <c r="S22" s="615"/>
      <c r="T22" s="615"/>
      <c r="U22" s="615"/>
      <c r="V22" s="615"/>
      <c r="W22" s="615"/>
      <c r="X22" s="615"/>
      <c r="Y22" s="615"/>
      <c r="Z22" s="615"/>
      <c r="AA22" s="615"/>
      <c r="AB22" s="615"/>
      <c r="AC22" s="615"/>
      <c r="AD22" s="615"/>
      <c r="AE22" s="615"/>
      <c r="AF22" s="615"/>
      <c r="AG22" s="615"/>
      <c r="AH22" s="615"/>
      <c r="AI22" s="615"/>
      <c r="AJ22" s="615"/>
      <c r="AK22" s="615"/>
      <c r="AL22" s="615"/>
      <c r="AM22" s="615"/>
      <c r="AN22" s="615"/>
      <c r="AO22" s="615"/>
      <c r="AP22" s="615"/>
      <c r="AQ22" s="615"/>
      <c r="AR22" s="615"/>
      <c r="AS22" s="615"/>
      <c r="AT22" s="615"/>
      <c r="AU22" s="615"/>
      <c r="AV22" s="615"/>
      <c r="AW22" s="615"/>
      <c r="AX22" s="615"/>
      <c r="AY22" s="615"/>
      <c r="AZ22" s="615"/>
      <c r="BA22" s="615"/>
      <c r="BB22" s="615"/>
    </row>
    <row r="23" spans="1:54" s="659" customFormat="1">
      <c r="A23" s="1579"/>
      <c r="B23" s="1577"/>
      <c r="C23" s="656" t="s">
        <v>1050</v>
      </c>
      <c r="D23" s="575" t="s">
        <v>1030</v>
      </c>
      <c r="E23" s="978">
        <v>0</v>
      </c>
      <c r="F23" s="978" t="s">
        <v>328</v>
      </c>
      <c r="G23" s="978" t="s">
        <v>328</v>
      </c>
      <c r="H23" s="978">
        <v>0</v>
      </c>
      <c r="I23" s="978" t="s">
        <v>328</v>
      </c>
      <c r="J23" s="978" t="s">
        <v>328</v>
      </c>
      <c r="K23" s="667" t="s">
        <v>876</v>
      </c>
      <c r="L23" s="985" t="s">
        <v>315</v>
      </c>
      <c r="M23" s="985" t="s">
        <v>315</v>
      </c>
      <c r="N23" s="986">
        <v>0</v>
      </c>
      <c r="O23" s="986">
        <v>0</v>
      </c>
      <c r="P23" s="658"/>
      <c r="Q23" s="615"/>
      <c r="R23" s="615"/>
      <c r="S23" s="615"/>
      <c r="T23" s="615"/>
      <c r="U23" s="615"/>
      <c r="V23" s="615"/>
      <c r="W23" s="615"/>
      <c r="X23" s="615"/>
      <c r="Y23" s="615"/>
      <c r="Z23" s="615"/>
      <c r="AA23" s="615"/>
      <c r="AB23" s="615"/>
      <c r="AC23" s="615"/>
      <c r="AD23" s="615"/>
      <c r="AE23" s="615"/>
      <c r="AF23" s="615"/>
      <c r="AG23" s="615"/>
      <c r="AH23" s="615"/>
      <c r="AI23" s="615"/>
      <c r="AJ23" s="615"/>
      <c r="AK23" s="615"/>
      <c r="AL23" s="615"/>
      <c r="AM23" s="615"/>
      <c r="AN23" s="615"/>
      <c r="AO23" s="615"/>
      <c r="AP23" s="615"/>
      <c r="AQ23" s="615"/>
      <c r="AR23" s="615"/>
      <c r="AS23" s="615"/>
      <c r="AT23" s="615"/>
      <c r="AU23" s="615"/>
      <c r="AV23" s="615"/>
      <c r="AW23" s="615"/>
      <c r="AX23" s="615"/>
      <c r="AY23" s="615"/>
      <c r="AZ23" s="615"/>
      <c r="BA23" s="615"/>
      <c r="BB23" s="615"/>
    </row>
    <row r="24" spans="1:54" s="659" customFormat="1">
      <c r="A24" s="1579"/>
      <c r="B24" s="1577"/>
      <c r="C24" s="656" t="s">
        <v>1032</v>
      </c>
      <c r="D24" s="656" t="s">
        <v>1033</v>
      </c>
      <c r="E24" s="977">
        <v>0</v>
      </c>
      <c r="F24" s="977" t="s">
        <v>328</v>
      </c>
      <c r="G24" s="977" t="s">
        <v>328</v>
      </c>
      <c r="H24" s="977">
        <v>0</v>
      </c>
      <c r="I24" s="977" t="s">
        <v>328</v>
      </c>
      <c r="J24" s="977" t="s">
        <v>328</v>
      </c>
      <c r="K24" s="667" t="s">
        <v>865</v>
      </c>
      <c r="L24" s="985" t="s">
        <v>315</v>
      </c>
      <c r="M24" s="985" t="s">
        <v>315</v>
      </c>
      <c r="N24" s="986">
        <v>0</v>
      </c>
      <c r="O24" s="986">
        <v>0</v>
      </c>
      <c r="P24" s="668"/>
      <c r="Q24" s="615"/>
      <c r="R24" s="615"/>
      <c r="S24" s="615"/>
      <c r="T24" s="615"/>
      <c r="U24" s="615"/>
      <c r="V24" s="615"/>
      <c r="W24" s="615"/>
      <c r="X24" s="615"/>
      <c r="Y24" s="615"/>
      <c r="Z24" s="615"/>
      <c r="AA24" s="615"/>
      <c r="AB24" s="615"/>
      <c r="AC24" s="615"/>
      <c r="AD24" s="615"/>
      <c r="AE24" s="615"/>
      <c r="AF24" s="615"/>
      <c r="AG24" s="615"/>
      <c r="AH24" s="615"/>
      <c r="AI24" s="615"/>
      <c r="AJ24" s="615"/>
      <c r="AK24" s="615"/>
      <c r="AL24" s="615"/>
      <c r="AM24" s="615"/>
      <c r="AN24" s="615"/>
      <c r="AO24" s="615"/>
      <c r="AP24" s="615"/>
      <c r="AQ24" s="615"/>
      <c r="AR24" s="615"/>
      <c r="AS24" s="615"/>
      <c r="AT24" s="615"/>
      <c r="AU24" s="615"/>
      <c r="AV24" s="615"/>
      <c r="AW24" s="615"/>
      <c r="AX24" s="615"/>
      <c r="AY24" s="615"/>
      <c r="AZ24" s="615"/>
      <c r="BA24" s="615"/>
      <c r="BB24" s="615"/>
    </row>
    <row r="25" spans="1:54" s="659" customFormat="1">
      <c r="A25" s="1579"/>
      <c r="B25" s="1578"/>
      <c r="C25" s="660" t="s">
        <v>1038</v>
      </c>
      <c r="D25" s="660"/>
      <c r="E25" s="988">
        <v>0</v>
      </c>
      <c r="F25" s="988">
        <v>0</v>
      </c>
      <c r="G25" s="988">
        <v>0</v>
      </c>
      <c r="H25" s="988">
        <v>0</v>
      </c>
      <c r="I25" s="988">
        <v>0</v>
      </c>
      <c r="J25" s="988">
        <v>0</v>
      </c>
      <c r="K25" s="666"/>
      <c r="L25" s="989"/>
      <c r="M25" s="989"/>
      <c r="N25" s="989"/>
      <c r="O25" s="989"/>
      <c r="P25" s="668"/>
      <c r="Q25" s="615"/>
      <c r="R25" s="615"/>
      <c r="S25" s="615"/>
      <c r="T25" s="615"/>
      <c r="U25" s="615"/>
      <c r="V25" s="615"/>
      <c r="W25" s="615"/>
      <c r="X25" s="615"/>
      <c r="Y25" s="615"/>
      <c r="Z25" s="615"/>
      <c r="AA25" s="615"/>
      <c r="AB25" s="615"/>
      <c r="AC25" s="615"/>
      <c r="AD25" s="615"/>
      <c r="AE25" s="615"/>
      <c r="AF25" s="615"/>
      <c r="AG25" s="615"/>
      <c r="AH25" s="615"/>
      <c r="AI25" s="615"/>
      <c r="AJ25" s="615"/>
      <c r="AK25" s="615"/>
      <c r="AL25" s="615"/>
      <c r="AM25" s="615"/>
      <c r="AN25" s="615"/>
      <c r="AO25" s="615"/>
      <c r="AP25" s="615"/>
      <c r="AQ25" s="615"/>
      <c r="AR25" s="615"/>
      <c r="AS25" s="615"/>
      <c r="AT25" s="615"/>
      <c r="AU25" s="615"/>
      <c r="AV25" s="615"/>
      <c r="AW25" s="615"/>
      <c r="AX25" s="615"/>
      <c r="AY25" s="615"/>
      <c r="AZ25" s="615"/>
      <c r="BA25" s="615"/>
      <c r="BB25" s="615"/>
    </row>
    <row r="26" spans="1:54" s="659" customFormat="1" ht="12.75" customHeight="1">
      <c r="A26" s="1579"/>
      <c r="B26" s="1576" t="s">
        <v>820</v>
      </c>
      <c r="C26" s="656" t="s">
        <v>887</v>
      </c>
      <c r="D26" s="656" t="s">
        <v>888</v>
      </c>
      <c r="E26" s="987">
        <v>0</v>
      </c>
      <c r="F26" s="987">
        <v>0</v>
      </c>
      <c r="G26" s="987">
        <v>0</v>
      </c>
      <c r="H26" s="987">
        <v>0</v>
      </c>
      <c r="I26" s="987">
        <v>0</v>
      </c>
      <c r="J26" s="987">
        <v>0</v>
      </c>
      <c r="K26" s="667" t="s">
        <v>876</v>
      </c>
      <c r="L26" s="985" t="s">
        <v>315</v>
      </c>
      <c r="M26" s="985" t="s">
        <v>315</v>
      </c>
      <c r="N26" s="986">
        <v>0</v>
      </c>
      <c r="O26" s="986">
        <v>0</v>
      </c>
      <c r="P26" s="668"/>
      <c r="Q26" s="615"/>
      <c r="R26" s="615"/>
      <c r="S26" s="615"/>
      <c r="T26" s="615"/>
      <c r="U26" s="615"/>
      <c r="V26" s="615"/>
      <c r="W26" s="615"/>
      <c r="X26" s="615"/>
      <c r="Y26" s="615"/>
      <c r="Z26" s="615"/>
      <c r="AA26" s="615"/>
      <c r="AB26" s="615"/>
      <c r="AC26" s="615"/>
      <c r="AD26" s="615"/>
      <c r="AE26" s="615"/>
      <c r="AF26" s="615"/>
      <c r="AG26" s="615"/>
      <c r="AH26" s="615"/>
      <c r="AI26" s="615"/>
      <c r="AJ26" s="615"/>
      <c r="AK26" s="615"/>
      <c r="AL26" s="615"/>
      <c r="AM26" s="615"/>
      <c r="AN26" s="615"/>
      <c r="AO26" s="615"/>
      <c r="AP26" s="615"/>
      <c r="AQ26" s="615"/>
      <c r="AR26" s="615"/>
      <c r="AS26" s="615"/>
      <c r="AT26" s="615"/>
      <c r="AU26" s="615"/>
      <c r="AV26" s="615"/>
      <c r="AW26" s="615"/>
      <c r="AX26" s="615"/>
      <c r="AY26" s="615"/>
      <c r="AZ26" s="615"/>
      <c r="BA26" s="615"/>
      <c r="BB26" s="615"/>
    </row>
    <row r="27" spans="1:54" s="659" customFormat="1" ht="16.5" customHeight="1">
      <c r="A27" s="1579"/>
      <c r="B27" s="1578"/>
      <c r="C27" s="660" t="s">
        <v>1009</v>
      </c>
      <c r="D27" s="660"/>
      <c r="E27" s="988">
        <v>0</v>
      </c>
      <c r="F27" s="988">
        <v>0</v>
      </c>
      <c r="G27" s="988">
        <v>0</v>
      </c>
      <c r="H27" s="988">
        <v>0</v>
      </c>
      <c r="I27" s="988">
        <v>0</v>
      </c>
      <c r="J27" s="988">
        <v>0</v>
      </c>
      <c r="K27" s="666"/>
      <c r="L27" s="989"/>
      <c r="M27" s="989"/>
      <c r="N27" s="989">
        <v>0</v>
      </c>
      <c r="O27" s="989">
        <v>0</v>
      </c>
      <c r="P27" s="668"/>
      <c r="Q27" s="615"/>
      <c r="R27" s="615"/>
      <c r="S27" s="615"/>
      <c r="T27" s="615"/>
      <c r="U27" s="615"/>
      <c r="V27" s="615"/>
      <c r="W27" s="615"/>
      <c r="X27" s="615"/>
      <c r="Y27" s="615"/>
      <c r="Z27" s="615"/>
      <c r="AA27" s="615"/>
      <c r="AB27" s="615"/>
      <c r="AC27" s="615"/>
      <c r="AD27" s="615"/>
      <c r="AE27" s="615"/>
      <c r="AF27" s="615"/>
      <c r="AG27" s="615"/>
      <c r="AH27" s="615"/>
      <c r="AI27" s="615"/>
      <c r="AJ27" s="615"/>
      <c r="AK27" s="615"/>
      <c r="AL27" s="615"/>
      <c r="AM27" s="615"/>
      <c r="AN27" s="615"/>
      <c r="AO27" s="615"/>
      <c r="AP27" s="615"/>
      <c r="AQ27" s="615"/>
      <c r="AR27" s="615"/>
      <c r="AS27" s="615"/>
      <c r="AT27" s="615"/>
      <c r="AU27" s="615"/>
      <c r="AV27" s="615"/>
      <c r="AW27" s="615"/>
      <c r="AX27" s="615"/>
      <c r="AY27" s="615"/>
      <c r="AZ27" s="615"/>
      <c r="BA27" s="615"/>
      <c r="BB27" s="615"/>
    </row>
    <row r="28" spans="1:54" s="659" customFormat="1">
      <c r="A28" s="1580"/>
      <c r="B28" s="669" t="s">
        <v>1051</v>
      </c>
      <c r="C28" s="665"/>
      <c r="D28" s="665"/>
      <c r="E28" s="988">
        <v>0</v>
      </c>
      <c r="F28" s="988">
        <v>0</v>
      </c>
      <c r="G28" s="988">
        <v>0</v>
      </c>
      <c r="H28" s="988">
        <v>0</v>
      </c>
      <c r="I28" s="988">
        <v>0</v>
      </c>
      <c r="J28" s="988">
        <v>0</v>
      </c>
      <c r="K28" s="666"/>
      <c r="L28" s="989"/>
      <c r="M28" s="989"/>
      <c r="N28" s="989">
        <v>0</v>
      </c>
      <c r="O28" s="989">
        <v>0</v>
      </c>
      <c r="P28" s="668"/>
      <c r="Q28" s="615"/>
      <c r="R28" s="615"/>
      <c r="S28" s="615"/>
      <c r="T28" s="615"/>
      <c r="U28" s="615"/>
      <c r="V28" s="615"/>
      <c r="W28" s="615"/>
      <c r="X28" s="615"/>
      <c r="Y28" s="615"/>
      <c r="Z28" s="615"/>
      <c r="AA28" s="615"/>
      <c r="AB28" s="615"/>
      <c r="AC28" s="615"/>
      <c r="AD28" s="615"/>
      <c r="AE28" s="615"/>
      <c r="AF28" s="615"/>
      <c r="AG28" s="615"/>
      <c r="AH28" s="615"/>
      <c r="AI28" s="615"/>
      <c r="AJ28" s="615"/>
      <c r="AK28" s="615"/>
      <c r="AL28" s="615"/>
      <c r="AM28" s="615"/>
      <c r="AN28" s="615"/>
      <c r="AO28" s="615"/>
      <c r="AP28" s="615"/>
      <c r="AQ28" s="615"/>
      <c r="AR28" s="615"/>
      <c r="AS28" s="615"/>
      <c r="AT28" s="615"/>
      <c r="AU28" s="615"/>
      <c r="AV28" s="615"/>
      <c r="AW28" s="615"/>
      <c r="AX28" s="615"/>
      <c r="AY28" s="615"/>
      <c r="AZ28" s="615"/>
      <c r="BA28" s="615"/>
      <c r="BB28" s="615"/>
    </row>
    <row r="29" spans="1:54" s="659" customFormat="1" ht="12.75" customHeight="1">
      <c r="A29" s="1576" t="s">
        <v>1052</v>
      </c>
      <c r="B29" s="1576" t="s">
        <v>862</v>
      </c>
      <c r="C29" s="656" t="s">
        <v>863</v>
      </c>
      <c r="D29" s="656" t="s">
        <v>1030</v>
      </c>
      <c r="E29" s="984">
        <v>0</v>
      </c>
      <c r="F29" s="984">
        <v>0</v>
      </c>
      <c r="G29" s="984">
        <v>0</v>
      </c>
      <c r="H29" s="984">
        <v>0</v>
      </c>
      <c r="I29" s="984">
        <v>0</v>
      </c>
      <c r="J29" s="984">
        <v>0</v>
      </c>
      <c r="K29" s="657" t="s">
        <v>865</v>
      </c>
      <c r="L29" s="985" t="s">
        <v>315</v>
      </c>
      <c r="M29" s="985" t="s">
        <v>315</v>
      </c>
      <c r="N29" s="986">
        <v>0</v>
      </c>
      <c r="O29" s="986">
        <v>0</v>
      </c>
      <c r="P29" s="668"/>
      <c r="Q29" s="615"/>
      <c r="R29" s="615"/>
      <c r="S29" s="615"/>
      <c r="T29" s="615"/>
      <c r="U29" s="615"/>
      <c r="V29" s="615"/>
      <c r="W29" s="615"/>
      <c r="X29" s="615"/>
      <c r="Y29" s="615"/>
      <c r="Z29" s="615"/>
      <c r="AA29" s="615"/>
      <c r="AB29" s="615"/>
      <c r="AC29" s="615"/>
      <c r="AD29" s="615"/>
      <c r="AE29" s="615"/>
      <c r="AF29" s="615"/>
      <c r="AG29" s="615"/>
      <c r="AH29" s="615"/>
      <c r="AI29" s="615"/>
      <c r="AJ29" s="615"/>
      <c r="AK29" s="615"/>
      <c r="AL29" s="615"/>
      <c r="AM29" s="615"/>
      <c r="AN29" s="615"/>
      <c r="AO29" s="615"/>
      <c r="AP29" s="615"/>
      <c r="AQ29" s="615"/>
      <c r="AR29" s="615"/>
      <c r="AS29" s="615"/>
      <c r="AT29" s="615"/>
      <c r="AU29" s="615"/>
      <c r="AV29" s="615"/>
      <c r="AW29" s="615"/>
      <c r="AX29" s="615"/>
      <c r="AY29" s="615"/>
      <c r="AZ29" s="615"/>
      <c r="BA29" s="615"/>
      <c r="BB29" s="615"/>
    </row>
    <row r="30" spans="1:54" s="659" customFormat="1">
      <c r="A30" s="1579"/>
      <c r="B30" s="1577"/>
      <c r="C30" s="656" t="s">
        <v>866</v>
      </c>
      <c r="D30" s="656" t="s">
        <v>1033</v>
      </c>
      <c r="E30" s="984">
        <v>71</v>
      </c>
      <c r="F30" s="984">
        <v>0</v>
      </c>
      <c r="G30" s="984">
        <v>0</v>
      </c>
      <c r="H30" s="984">
        <v>4.2467489999999977</v>
      </c>
      <c r="I30" s="984">
        <v>0</v>
      </c>
      <c r="J30" s="984">
        <v>0</v>
      </c>
      <c r="K30" s="657" t="s">
        <v>865</v>
      </c>
      <c r="L30" s="985" t="s">
        <v>315</v>
      </c>
      <c r="M30" s="985" t="s">
        <v>315</v>
      </c>
      <c r="N30" s="986">
        <v>0</v>
      </c>
      <c r="O30" s="986">
        <v>0</v>
      </c>
      <c r="P30" s="668"/>
      <c r="Q30" s="615"/>
      <c r="R30" s="615"/>
      <c r="S30" s="615"/>
      <c r="T30" s="615"/>
      <c r="U30" s="615"/>
      <c r="V30" s="615"/>
      <c r="W30" s="615"/>
      <c r="X30" s="615"/>
      <c r="Y30" s="615"/>
      <c r="Z30" s="615"/>
      <c r="AA30" s="615"/>
      <c r="AB30" s="615"/>
      <c r="AC30" s="615"/>
      <c r="AD30" s="615"/>
      <c r="AE30" s="615"/>
      <c r="AF30" s="615"/>
      <c r="AG30" s="615"/>
      <c r="AH30" s="615"/>
      <c r="AI30" s="615"/>
      <c r="AJ30" s="615"/>
      <c r="AK30" s="615"/>
      <c r="AL30" s="615"/>
      <c r="AM30" s="615"/>
      <c r="AN30" s="615"/>
      <c r="AO30" s="615"/>
      <c r="AP30" s="615"/>
      <c r="AQ30" s="615"/>
      <c r="AR30" s="615"/>
      <c r="AS30" s="615"/>
      <c r="AT30" s="615"/>
      <c r="AU30" s="615"/>
      <c r="AV30" s="615"/>
      <c r="AW30" s="615"/>
      <c r="AX30" s="615"/>
      <c r="AY30" s="615"/>
      <c r="AZ30" s="615"/>
      <c r="BA30" s="615"/>
      <c r="BB30" s="615"/>
    </row>
    <row r="31" spans="1:54" s="659" customFormat="1">
      <c r="A31" s="1579"/>
      <c r="B31" s="1577"/>
      <c r="C31" s="656" t="s">
        <v>1053</v>
      </c>
      <c r="D31" s="656" t="s">
        <v>1054</v>
      </c>
      <c r="E31" s="984">
        <v>0</v>
      </c>
      <c r="F31" s="984">
        <v>0</v>
      </c>
      <c r="G31" s="984">
        <v>0</v>
      </c>
      <c r="H31" s="984">
        <v>0</v>
      </c>
      <c r="I31" s="984">
        <v>0</v>
      </c>
      <c r="J31" s="984">
        <v>0</v>
      </c>
      <c r="K31" s="657" t="s">
        <v>1055</v>
      </c>
      <c r="L31" s="985" t="s">
        <v>315</v>
      </c>
      <c r="M31" s="985" t="s">
        <v>315</v>
      </c>
      <c r="N31" s="986">
        <v>0</v>
      </c>
      <c r="O31" s="986">
        <v>0</v>
      </c>
      <c r="P31" s="668"/>
      <c r="Q31" s="615"/>
      <c r="R31" s="615"/>
      <c r="S31" s="615"/>
      <c r="T31" s="615"/>
      <c r="U31" s="615"/>
      <c r="V31" s="615"/>
      <c r="W31" s="615"/>
      <c r="X31" s="615"/>
      <c r="Y31" s="615"/>
      <c r="Z31" s="615"/>
      <c r="AA31" s="615"/>
      <c r="AB31" s="615"/>
      <c r="AC31" s="615"/>
      <c r="AD31" s="615"/>
      <c r="AE31" s="615"/>
      <c r="AF31" s="615"/>
      <c r="AG31" s="615"/>
      <c r="AH31" s="615"/>
      <c r="AI31" s="615"/>
      <c r="AJ31" s="615"/>
      <c r="AK31" s="615"/>
      <c r="AL31" s="615"/>
      <c r="AM31" s="615"/>
      <c r="AN31" s="615"/>
      <c r="AO31" s="615"/>
      <c r="AP31" s="615"/>
      <c r="AQ31" s="615"/>
      <c r="AR31" s="615"/>
      <c r="AS31" s="615"/>
      <c r="AT31" s="615"/>
      <c r="AU31" s="615"/>
      <c r="AV31" s="615"/>
      <c r="AW31" s="615"/>
      <c r="AX31" s="615"/>
      <c r="AY31" s="615"/>
      <c r="AZ31" s="615"/>
      <c r="BA31" s="615"/>
      <c r="BB31" s="615"/>
    </row>
    <row r="32" spans="1:54" s="659" customFormat="1">
      <c r="A32" s="1579"/>
      <c r="B32" s="1577"/>
      <c r="C32" s="656" t="s">
        <v>931</v>
      </c>
      <c r="D32" s="656" t="s">
        <v>1031</v>
      </c>
      <c r="E32" s="984">
        <v>0</v>
      </c>
      <c r="F32" s="984">
        <v>0</v>
      </c>
      <c r="G32" s="984">
        <v>0</v>
      </c>
      <c r="H32" s="984">
        <v>0</v>
      </c>
      <c r="I32" s="984">
        <v>0</v>
      </c>
      <c r="J32" s="984">
        <v>0</v>
      </c>
      <c r="K32" s="657" t="s">
        <v>876</v>
      </c>
      <c r="L32" s="985" t="s">
        <v>315</v>
      </c>
      <c r="M32" s="985" t="s">
        <v>315</v>
      </c>
      <c r="N32" s="986">
        <v>0</v>
      </c>
      <c r="O32" s="986">
        <v>0</v>
      </c>
      <c r="P32" s="668"/>
      <c r="Q32" s="615"/>
      <c r="R32" s="615"/>
      <c r="S32" s="615"/>
      <c r="T32" s="615"/>
      <c r="U32" s="615"/>
      <c r="V32" s="615"/>
      <c r="W32" s="615"/>
      <c r="X32" s="615"/>
      <c r="Y32" s="615"/>
      <c r="Z32" s="615"/>
      <c r="AA32" s="615"/>
      <c r="AB32" s="615"/>
      <c r="AC32" s="615"/>
      <c r="AD32" s="615"/>
      <c r="AE32" s="615"/>
      <c r="AF32" s="615"/>
      <c r="AG32" s="615"/>
      <c r="AH32" s="615"/>
      <c r="AI32" s="615"/>
      <c r="AJ32" s="615"/>
      <c r="AK32" s="615"/>
      <c r="AL32" s="615"/>
      <c r="AM32" s="615"/>
      <c r="AN32" s="615"/>
      <c r="AO32" s="615"/>
      <c r="AP32" s="615"/>
      <c r="AQ32" s="615"/>
      <c r="AR32" s="615"/>
      <c r="AS32" s="615"/>
      <c r="AT32" s="615"/>
      <c r="AU32" s="615"/>
      <c r="AV32" s="615"/>
      <c r="AW32" s="615"/>
      <c r="AX32" s="615"/>
      <c r="AY32" s="615"/>
      <c r="AZ32" s="615"/>
      <c r="BA32" s="615"/>
      <c r="BB32" s="615"/>
    </row>
    <row r="33" spans="1:54" s="659" customFormat="1">
      <c r="A33" s="1579"/>
      <c r="B33" s="1578"/>
      <c r="C33" s="660" t="s">
        <v>1038</v>
      </c>
      <c r="D33" s="660"/>
      <c r="E33" s="988">
        <v>71</v>
      </c>
      <c r="F33" s="988">
        <v>0</v>
      </c>
      <c r="G33" s="988">
        <v>0</v>
      </c>
      <c r="H33" s="988">
        <v>4.2467489999999977</v>
      </c>
      <c r="I33" s="988">
        <v>0</v>
      </c>
      <c r="J33" s="988">
        <v>0</v>
      </c>
      <c r="K33" s="666"/>
      <c r="L33" s="989"/>
      <c r="M33" s="989"/>
      <c r="N33" s="989"/>
      <c r="O33" s="989"/>
      <c r="P33" s="668"/>
      <c r="Q33" s="615"/>
      <c r="R33" s="615"/>
      <c r="S33" s="615"/>
      <c r="T33" s="615"/>
      <c r="U33" s="615"/>
      <c r="V33" s="615"/>
      <c r="W33" s="615"/>
      <c r="X33" s="615"/>
      <c r="Y33" s="615"/>
      <c r="Z33" s="615"/>
      <c r="AA33" s="615"/>
      <c r="AB33" s="615"/>
      <c r="AC33" s="615"/>
      <c r="AD33" s="615"/>
      <c r="AE33" s="615"/>
      <c r="AF33" s="615"/>
      <c r="AG33" s="615"/>
      <c r="AH33" s="615"/>
      <c r="AI33" s="615"/>
      <c r="AJ33" s="615"/>
      <c r="AK33" s="615"/>
      <c r="AL33" s="615"/>
      <c r="AM33" s="615"/>
      <c r="AN33" s="615"/>
      <c r="AO33" s="615"/>
      <c r="AP33" s="615"/>
      <c r="AQ33" s="615"/>
      <c r="AR33" s="615"/>
      <c r="AS33" s="615"/>
      <c r="AT33" s="615"/>
      <c r="AU33" s="615"/>
      <c r="AV33" s="615"/>
      <c r="AW33" s="615"/>
      <c r="AX33" s="615"/>
      <c r="AY33" s="615"/>
      <c r="AZ33" s="615"/>
      <c r="BA33" s="615"/>
      <c r="BB33" s="615"/>
    </row>
    <row r="34" spans="1:54" s="659" customFormat="1">
      <c r="A34" s="1579"/>
      <c r="B34" s="1576" t="s">
        <v>1056</v>
      </c>
      <c r="C34" s="656" t="s">
        <v>1057</v>
      </c>
      <c r="D34" s="656" t="s">
        <v>1058</v>
      </c>
      <c r="E34" s="984">
        <v>0</v>
      </c>
      <c r="F34" s="984">
        <v>0</v>
      </c>
      <c r="G34" s="984">
        <v>0</v>
      </c>
      <c r="H34" s="984">
        <v>0</v>
      </c>
      <c r="I34" s="984">
        <v>0</v>
      </c>
      <c r="J34" s="984">
        <v>0</v>
      </c>
      <c r="K34" s="657" t="s">
        <v>916</v>
      </c>
      <c r="L34" s="985" t="s">
        <v>315</v>
      </c>
      <c r="M34" s="985" t="s">
        <v>315</v>
      </c>
      <c r="N34" s="986">
        <v>0</v>
      </c>
      <c r="O34" s="986">
        <v>0</v>
      </c>
      <c r="P34" s="668"/>
      <c r="Q34" s="615"/>
      <c r="R34" s="615"/>
      <c r="S34" s="615"/>
      <c r="T34" s="615"/>
      <c r="U34" s="615"/>
      <c r="V34" s="615"/>
      <c r="W34" s="615"/>
      <c r="X34" s="615"/>
      <c r="Y34" s="615"/>
      <c r="Z34" s="615"/>
      <c r="AA34" s="615"/>
      <c r="AB34" s="615"/>
      <c r="AC34" s="615"/>
      <c r="AD34" s="615"/>
      <c r="AE34" s="615"/>
      <c r="AF34" s="615"/>
      <c r="AG34" s="615"/>
      <c r="AH34" s="615"/>
      <c r="AI34" s="615"/>
      <c r="AJ34" s="615"/>
      <c r="AK34" s="615"/>
      <c r="AL34" s="615"/>
      <c r="AM34" s="615"/>
      <c r="AN34" s="615"/>
      <c r="AO34" s="615"/>
      <c r="AP34" s="615"/>
      <c r="AQ34" s="615"/>
      <c r="AR34" s="615"/>
      <c r="AS34" s="615"/>
      <c r="AT34" s="615"/>
      <c r="AU34" s="615"/>
      <c r="AV34" s="615"/>
      <c r="AW34" s="615"/>
      <c r="AX34" s="615"/>
      <c r="AY34" s="615"/>
      <c r="AZ34" s="615"/>
      <c r="BA34" s="615"/>
      <c r="BB34" s="615"/>
    </row>
    <row r="35" spans="1:54" s="659" customFormat="1">
      <c r="A35" s="1579"/>
      <c r="B35" s="1577"/>
      <c r="C35" s="656" t="s">
        <v>1059</v>
      </c>
      <c r="D35" s="656" t="s">
        <v>1060</v>
      </c>
      <c r="E35" s="984">
        <v>0</v>
      </c>
      <c r="F35" s="984">
        <v>0</v>
      </c>
      <c r="G35" s="984">
        <v>0</v>
      </c>
      <c r="H35" s="984">
        <v>0</v>
      </c>
      <c r="I35" s="984">
        <v>0</v>
      </c>
      <c r="J35" s="984">
        <v>0</v>
      </c>
      <c r="K35" s="657" t="s">
        <v>916</v>
      </c>
      <c r="L35" s="985" t="s">
        <v>315</v>
      </c>
      <c r="M35" s="985" t="s">
        <v>315</v>
      </c>
      <c r="N35" s="986">
        <v>0</v>
      </c>
      <c r="O35" s="986">
        <v>0</v>
      </c>
      <c r="P35" s="668"/>
      <c r="Q35" s="615"/>
      <c r="R35" s="615"/>
      <c r="S35" s="615"/>
      <c r="T35" s="615"/>
      <c r="U35" s="615"/>
      <c r="V35" s="615"/>
      <c r="W35" s="615"/>
      <c r="X35" s="615"/>
      <c r="Y35" s="615"/>
      <c r="Z35" s="615"/>
      <c r="AA35" s="615"/>
      <c r="AB35" s="615"/>
      <c r="AC35" s="615"/>
      <c r="AD35" s="615"/>
      <c r="AE35" s="615"/>
      <c r="AF35" s="615"/>
      <c r="AG35" s="615"/>
      <c r="AH35" s="615"/>
      <c r="AI35" s="615"/>
      <c r="AJ35" s="615"/>
      <c r="AK35" s="615"/>
      <c r="AL35" s="615"/>
      <c r="AM35" s="615"/>
      <c r="AN35" s="615"/>
      <c r="AO35" s="615"/>
      <c r="AP35" s="615"/>
      <c r="AQ35" s="615"/>
      <c r="AR35" s="615"/>
      <c r="AS35" s="615"/>
      <c r="AT35" s="615"/>
      <c r="AU35" s="615"/>
      <c r="AV35" s="615"/>
      <c r="AW35" s="615"/>
      <c r="AX35" s="615"/>
      <c r="AY35" s="615"/>
      <c r="AZ35" s="615"/>
      <c r="BA35" s="615"/>
      <c r="BB35" s="615"/>
    </row>
    <row r="36" spans="1:54" s="659" customFormat="1">
      <c r="A36" s="1579"/>
      <c r="B36" s="1577"/>
      <c r="C36" s="656" t="s">
        <v>1061</v>
      </c>
      <c r="D36" s="656" t="s">
        <v>920</v>
      </c>
      <c r="E36" s="984">
        <v>40751</v>
      </c>
      <c r="F36" s="984">
        <v>10803</v>
      </c>
      <c r="G36" s="984">
        <v>7028</v>
      </c>
      <c r="H36" s="984">
        <v>1092.1994125000006</v>
      </c>
      <c r="I36" s="984">
        <v>298.22462500000006</v>
      </c>
      <c r="J36" s="984">
        <v>196.81730000000002</v>
      </c>
      <c r="K36" s="657"/>
      <c r="L36" s="985">
        <v>232.2</v>
      </c>
      <c r="M36" s="985">
        <v>245.4</v>
      </c>
      <c r="N36" s="986">
        <v>116.76190476190476</v>
      </c>
      <c r="O36" s="986">
        <v>3.2273624999999995</v>
      </c>
      <c r="P36" s="668"/>
      <c r="Q36" s="615"/>
      <c r="R36" s="615"/>
      <c r="S36" s="615"/>
      <c r="T36" s="615"/>
      <c r="U36" s="615"/>
      <c r="V36" s="615"/>
      <c r="W36" s="615"/>
      <c r="X36" s="615"/>
      <c r="Y36" s="615"/>
      <c r="Z36" s="615"/>
      <c r="AA36" s="615"/>
      <c r="AB36" s="615"/>
      <c r="AC36" s="615"/>
      <c r="AD36" s="615"/>
      <c r="AE36" s="615"/>
      <c r="AF36" s="615"/>
      <c r="AG36" s="615"/>
      <c r="AH36" s="615"/>
      <c r="AI36" s="615"/>
      <c r="AJ36" s="615"/>
      <c r="AK36" s="615"/>
      <c r="AL36" s="615"/>
      <c r="AM36" s="615"/>
      <c r="AN36" s="615"/>
      <c r="AO36" s="615"/>
      <c r="AP36" s="615"/>
      <c r="AQ36" s="615"/>
      <c r="AR36" s="615"/>
      <c r="AS36" s="615"/>
      <c r="AT36" s="615"/>
      <c r="AU36" s="615"/>
      <c r="AV36" s="615"/>
      <c r="AW36" s="615"/>
      <c r="AX36" s="615"/>
      <c r="AY36" s="615"/>
      <c r="AZ36" s="615"/>
      <c r="BA36" s="615"/>
      <c r="BB36" s="615"/>
    </row>
    <row r="37" spans="1:54" s="659" customFormat="1">
      <c r="A37" s="1579"/>
      <c r="B37" s="1577"/>
      <c r="C37" s="656" t="s">
        <v>1062</v>
      </c>
      <c r="D37" s="656" t="s">
        <v>1063</v>
      </c>
      <c r="E37" s="984">
        <v>61903</v>
      </c>
      <c r="F37" s="984">
        <v>12815</v>
      </c>
      <c r="G37" s="984">
        <v>6160</v>
      </c>
      <c r="H37" s="984">
        <v>3873.2333099999992</v>
      </c>
      <c r="I37" s="984">
        <v>861.10426999999993</v>
      </c>
      <c r="J37" s="984">
        <v>454.43527000000023</v>
      </c>
      <c r="K37" s="657"/>
      <c r="L37" s="985">
        <v>6869</v>
      </c>
      <c r="M37" s="985">
        <v>7562</v>
      </c>
      <c r="N37" s="986">
        <v>21.142857142857142</v>
      </c>
      <c r="O37" s="986">
        <v>1.5662952380952382</v>
      </c>
      <c r="P37" s="668"/>
      <c r="Q37" s="615"/>
      <c r="R37" s="615"/>
      <c r="S37" s="615"/>
      <c r="T37" s="615"/>
      <c r="U37" s="615"/>
      <c r="V37" s="615"/>
      <c r="W37" s="615"/>
      <c r="X37" s="615"/>
      <c r="Y37" s="615"/>
      <c r="Z37" s="615"/>
      <c r="AA37" s="615"/>
      <c r="AB37" s="615"/>
      <c r="AC37" s="615"/>
      <c r="AD37" s="615"/>
      <c r="AE37" s="615"/>
      <c r="AF37" s="615"/>
      <c r="AG37" s="615"/>
      <c r="AH37" s="615"/>
      <c r="AI37" s="615"/>
      <c r="AJ37" s="615"/>
      <c r="AK37" s="615"/>
      <c r="AL37" s="615"/>
      <c r="AM37" s="615"/>
      <c r="AN37" s="615"/>
      <c r="AO37" s="615"/>
      <c r="AP37" s="615"/>
      <c r="AQ37" s="615"/>
      <c r="AR37" s="615"/>
      <c r="AS37" s="615"/>
      <c r="AT37" s="615"/>
      <c r="AU37" s="615"/>
      <c r="AV37" s="615"/>
      <c r="AW37" s="615"/>
      <c r="AX37" s="615"/>
      <c r="AY37" s="615"/>
      <c r="AZ37" s="615"/>
      <c r="BA37" s="615"/>
      <c r="BB37" s="615"/>
    </row>
    <row r="38" spans="1:54" s="659" customFormat="1">
      <c r="A38" s="1579"/>
      <c r="B38" s="1578"/>
      <c r="C38" s="660" t="s">
        <v>1046</v>
      </c>
      <c r="D38" s="660"/>
      <c r="E38" s="982">
        <v>102654</v>
      </c>
      <c r="F38" s="982">
        <v>23618</v>
      </c>
      <c r="G38" s="982">
        <v>13188</v>
      </c>
      <c r="H38" s="982">
        <v>4965.4327224999997</v>
      </c>
      <c r="I38" s="982">
        <v>1159.3288950000001</v>
      </c>
      <c r="J38" s="982">
        <v>651.25257000000022</v>
      </c>
      <c r="K38" s="661"/>
      <c r="L38" s="983"/>
      <c r="M38" s="983"/>
      <c r="N38" s="983"/>
      <c r="O38" s="983"/>
      <c r="P38" s="668"/>
      <c r="Q38" s="615"/>
      <c r="R38" s="615"/>
      <c r="S38" s="615"/>
      <c r="T38" s="615"/>
      <c r="U38" s="615"/>
      <c r="V38" s="615"/>
      <c r="W38" s="615"/>
      <c r="X38" s="615"/>
      <c r="Y38" s="615"/>
      <c r="Z38" s="615"/>
      <c r="AA38" s="615"/>
      <c r="AB38" s="615"/>
      <c r="AC38" s="615"/>
      <c r="AD38" s="615"/>
      <c r="AE38" s="615"/>
      <c r="AF38" s="615"/>
      <c r="AG38" s="615"/>
      <c r="AH38" s="615"/>
      <c r="AI38" s="615"/>
      <c r="AJ38" s="615"/>
      <c r="AK38" s="615"/>
      <c r="AL38" s="615"/>
      <c r="AM38" s="615"/>
      <c r="AN38" s="615"/>
      <c r="AO38" s="615"/>
      <c r="AP38" s="615"/>
      <c r="AQ38" s="615"/>
      <c r="AR38" s="615"/>
      <c r="AS38" s="615"/>
      <c r="AT38" s="615"/>
      <c r="AU38" s="615"/>
      <c r="AV38" s="615"/>
      <c r="AW38" s="615"/>
      <c r="AX38" s="615"/>
      <c r="AY38" s="615"/>
      <c r="AZ38" s="615"/>
      <c r="BA38" s="615"/>
      <c r="BB38" s="615"/>
    </row>
    <row r="39" spans="1:54" s="659" customFormat="1" ht="12.75" customHeight="1">
      <c r="A39" s="1579"/>
      <c r="B39" s="1576" t="s">
        <v>1039</v>
      </c>
      <c r="C39" s="670" t="s">
        <v>1064</v>
      </c>
      <c r="D39" s="656" t="s">
        <v>904</v>
      </c>
      <c r="E39" s="657">
        <v>0</v>
      </c>
      <c r="F39" s="657">
        <v>0</v>
      </c>
      <c r="G39" s="657">
        <v>0</v>
      </c>
      <c r="H39" s="657">
        <v>0</v>
      </c>
      <c r="I39" s="671">
        <v>0</v>
      </c>
      <c r="J39" s="671">
        <v>0</v>
      </c>
      <c r="K39" s="667" t="s">
        <v>1065</v>
      </c>
      <c r="L39" s="657" t="s">
        <v>315</v>
      </c>
      <c r="M39" s="657" t="s">
        <v>315</v>
      </c>
      <c r="N39" s="657">
        <v>0</v>
      </c>
      <c r="O39" s="657">
        <v>0</v>
      </c>
      <c r="P39" s="668"/>
      <c r="Q39" s="615"/>
      <c r="R39" s="615"/>
      <c r="S39" s="615"/>
      <c r="T39" s="615"/>
      <c r="U39" s="615"/>
      <c r="V39" s="615"/>
      <c r="W39" s="615"/>
      <c r="X39" s="615"/>
      <c r="Y39" s="615"/>
      <c r="Z39" s="615"/>
      <c r="AA39" s="615"/>
      <c r="AB39" s="615"/>
      <c r="AC39" s="615"/>
      <c r="AD39" s="615"/>
      <c r="AE39" s="615"/>
      <c r="AF39" s="615"/>
      <c r="AG39" s="615"/>
      <c r="AH39" s="615"/>
      <c r="AI39" s="615"/>
      <c r="AJ39" s="615"/>
      <c r="AK39" s="615"/>
      <c r="AL39" s="615"/>
      <c r="AM39" s="615"/>
      <c r="AN39" s="615"/>
      <c r="AO39" s="615"/>
      <c r="AP39" s="615"/>
      <c r="AQ39" s="615"/>
      <c r="AR39" s="615"/>
      <c r="AS39" s="615"/>
      <c r="AT39" s="615"/>
      <c r="AU39" s="615"/>
      <c r="AV39" s="615"/>
      <c r="AW39" s="615"/>
      <c r="AX39" s="615"/>
      <c r="AY39" s="615"/>
      <c r="AZ39" s="615"/>
      <c r="BA39" s="615"/>
      <c r="BB39" s="615"/>
    </row>
    <row r="40" spans="1:54" s="659" customFormat="1">
      <c r="A40" s="1579"/>
      <c r="B40" s="1578"/>
      <c r="C40" s="660" t="s">
        <v>1006</v>
      </c>
      <c r="D40" s="660"/>
      <c r="E40" s="988">
        <v>0</v>
      </c>
      <c r="F40" s="988">
        <v>0</v>
      </c>
      <c r="G40" s="988">
        <v>0</v>
      </c>
      <c r="H40" s="988">
        <v>0</v>
      </c>
      <c r="I40" s="988">
        <v>0</v>
      </c>
      <c r="J40" s="988">
        <v>0</v>
      </c>
      <c r="K40" s="666"/>
      <c r="L40" s="989"/>
      <c r="M40" s="989"/>
      <c r="N40" s="989">
        <v>0</v>
      </c>
      <c r="O40" s="989">
        <v>0</v>
      </c>
      <c r="P40" s="668"/>
      <c r="Q40" s="615"/>
      <c r="R40" s="615"/>
      <c r="S40" s="615"/>
      <c r="T40" s="615"/>
      <c r="U40" s="615"/>
      <c r="V40" s="615"/>
      <c r="W40" s="615"/>
      <c r="X40" s="615"/>
      <c r="Y40" s="615"/>
      <c r="Z40" s="615"/>
      <c r="AA40" s="615"/>
      <c r="AB40" s="615"/>
      <c r="AC40" s="615"/>
      <c r="AD40" s="615"/>
      <c r="AE40" s="615"/>
      <c r="AF40" s="615"/>
      <c r="AG40" s="615"/>
      <c r="AH40" s="615"/>
      <c r="AI40" s="615"/>
      <c r="AJ40" s="615"/>
      <c r="AK40" s="615"/>
      <c r="AL40" s="615"/>
      <c r="AM40" s="615"/>
      <c r="AN40" s="615"/>
      <c r="AO40" s="615"/>
      <c r="AP40" s="615"/>
      <c r="AQ40" s="615"/>
      <c r="AR40" s="615"/>
      <c r="AS40" s="615"/>
      <c r="AT40" s="615"/>
      <c r="AU40" s="615"/>
      <c r="AV40" s="615"/>
      <c r="AW40" s="615"/>
      <c r="AX40" s="615"/>
      <c r="AY40" s="615"/>
      <c r="AZ40" s="615"/>
    </row>
    <row r="41" spans="1:54" s="659" customFormat="1" ht="12.75" customHeight="1">
      <c r="A41" s="1579"/>
      <c r="B41" s="1576" t="s">
        <v>820</v>
      </c>
      <c r="C41" s="656" t="s">
        <v>887</v>
      </c>
      <c r="D41" s="656" t="s">
        <v>888</v>
      </c>
      <c r="E41" s="984">
        <v>0</v>
      </c>
      <c r="F41" s="984">
        <v>0</v>
      </c>
      <c r="G41" s="984">
        <v>0</v>
      </c>
      <c r="H41" s="984">
        <v>0</v>
      </c>
      <c r="I41" s="984">
        <v>0</v>
      </c>
      <c r="J41" s="984">
        <v>0</v>
      </c>
      <c r="K41" s="667" t="s">
        <v>876</v>
      </c>
      <c r="L41" s="985" t="s">
        <v>315</v>
      </c>
      <c r="M41" s="985" t="s">
        <v>315</v>
      </c>
      <c r="N41" s="986">
        <v>0</v>
      </c>
      <c r="O41" s="986">
        <v>0</v>
      </c>
      <c r="P41" s="668"/>
      <c r="Q41" s="615"/>
      <c r="R41" s="615"/>
      <c r="S41" s="615"/>
      <c r="T41" s="615"/>
      <c r="U41" s="615"/>
      <c r="V41" s="615"/>
      <c r="W41" s="615"/>
      <c r="X41" s="615"/>
      <c r="Y41" s="615"/>
      <c r="Z41" s="615"/>
      <c r="AA41" s="615"/>
      <c r="AB41" s="615"/>
      <c r="AC41" s="615"/>
      <c r="AD41" s="615"/>
      <c r="AE41" s="615"/>
      <c r="AF41" s="615"/>
      <c r="AG41" s="615"/>
      <c r="AH41" s="615"/>
      <c r="AI41" s="615"/>
      <c r="AJ41" s="615"/>
      <c r="AK41" s="615"/>
      <c r="AL41" s="615"/>
      <c r="AM41" s="615"/>
      <c r="AN41" s="615"/>
      <c r="AO41" s="615"/>
      <c r="AP41" s="615"/>
      <c r="AQ41" s="615"/>
      <c r="AR41" s="615"/>
      <c r="AS41" s="615"/>
      <c r="AT41" s="615"/>
      <c r="AU41" s="615"/>
      <c r="AV41" s="615"/>
      <c r="AW41" s="615"/>
      <c r="AX41" s="615"/>
      <c r="AY41" s="615"/>
      <c r="AZ41" s="615"/>
    </row>
    <row r="42" spans="1:54" s="659" customFormat="1">
      <c r="A42" s="1579"/>
      <c r="B42" s="1578"/>
      <c r="C42" s="660" t="s">
        <v>1066</v>
      </c>
      <c r="D42" s="660"/>
      <c r="E42" s="988">
        <v>0</v>
      </c>
      <c r="F42" s="988">
        <v>0</v>
      </c>
      <c r="G42" s="988">
        <v>0</v>
      </c>
      <c r="H42" s="988">
        <v>0</v>
      </c>
      <c r="I42" s="988">
        <v>0</v>
      </c>
      <c r="J42" s="988">
        <v>0</v>
      </c>
      <c r="K42" s="666"/>
      <c r="L42" s="989"/>
      <c r="M42" s="989"/>
      <c r="N42" s="989"/>
      <c r="O42" s="989"/>
      <c r="P42" s="668"/>
      <c r="Q42" s="615"/>
      <c r="R42" s="615"/>
      <c r="S42" s="615"/>
      <c r="T42" s="615"/>
      <c r="U42" s="615"/>
      <c r="V42" s="615"/>
      <c r="W42" s="615"/>
      <c r="X42" s="615"/>
      <c r="Y42" s="615"/>
      <c r="Z42" s="615"/>
      <c r="AA42" s="615"/>
      <c r="AB42" s="615"/>
      <c r="AC42" s="615"/>
      <c r="AD42" s="615"/>
      <c r="AE42" s="615"/>
      <c r="AF42" s="615"/>
      <c r="AG42" s="615"/>
      <c r="AH42" s="615"/>
      <c r="AI42" s="615"/>
      <c r="AJ42" s="615"/>
      <c r="AK42" s="615"/>
      <c r="AL42" s="615"/>
      <c r="AM42" s="615"/>
      <c r="AN42" s="615"/>
      <c r="AO42" s="615"/>
      <c r="AP42" s="615"/>
      <c r="AQ42" s="615"/>
      <c r="AR42" s="615"/>
      <c r="AS42" s="615"/>
      <c r="AT42" s="615"/>
      <c r="AU42" s="615"/>
      <c r="AV42" s="615"/>
      <c r="AW42" s="615"/>
      <c r="AX42" s="615"/>
      <c r="AY42" s="615"/>
      <c r="AZ42" s="615"/>
    </row>
    <row r="43" spans="1:54" s="659" customFormat="1" ht="38.25">
      <c r="A43" s="1580"/>
      <c r="B43" s="664" t="s">
        <v>1067</v>
      </c>
      <c r="C43" s="672" t="s">
        <v>1068</v>
      </c>
      <c r="D43" s="665"/>
      <c r="E43" s="988">
        <v>102725</v>
      </c>
      <c r="F43" s="988">
        <v>23618</v>
      </c>
      <c r="G43" s="988">
        <v>13188</v>
      </c>
      <c r="H43" s="988">
        <v>4969.6794714999996</v>
      </c>
      <c r="I43" s="988">
        <v>1159.3288950000001</v>
      </c>
      <c r="J43" s="988">
        <v>651.25257000000022</v>
      </c>
      <c r="K43" s="666"/>
      <c r="L43" s="989"/>
      <c r="M43" s="989"/>
      <c r="N43" s="989"/>
      <c r="O43" s="989"/>
      <c r="P43" s="668"/>
      <c r="Q43" s="615"/>
      <c r="R43" s="615"/>
      <c r="S43" s="615"/>
      <c r="T43" s="615"/>
      <c r="U43" s="615"/>
      <c r="V43" s="615"/>
      <c r="W43" s="615"/>
      <c r="X43" s="615"/>
      <c r="Y43" s="615"/>
      <c r="Z43" s="615"/>
      <c r="AA43" s="615"/>
      <c r="AB43" s="615"/>
      <c r="AC43" s="615"/>
      <c r="AD43" s="615"/>
      <c r="AE43" s="615"/>
      <c r="AF43" s="615"/>
      <c r="AG43" s="615"/>
      <c r="AH43" s="615"/>
      <c r="AI43" s="615"/>
      <c r="AJ43" s="615"/>
      <c r="AK43" s="615"/>
      <c r="AL43" s="615"/>
      <c r="AM43" s="615"/>
      <c r="AN43" s="615"/>
      <c r="AO43" s="615"/>
      <c r="AP43" s="615"/>
      <c r="AQ43" s="615"/>
      <c r="AR43" s="615"/>
      <c r="AS43" s="615"/>
      <c r="AT43" s="615"/>
      <c r="AU43" s="615"/>
      <c r="AV43" s="615"/>
      <c r="AW43" s="615"/>
      <c r="AX43" s="615"/>
      <c r="AY43" s="615"/>
      <c r="AZ43" s="615"/>
    </row>
    <row r="44" spans="1:54" s="659" customFormat="1" ht="12.75" customHeight="1">
      <c r="A44" s="1576" t="s">
        <v>1069</v>
      </c>
      <c r="B44" s="673" t="s">
        <v>812</v>
      </c>
      <c r="C44" s="656" t="s">
        <v>866</v>
      </c>
      <c r="D44" s="656" t="s">
        <v>1033</v>
      </c>
      <c r="E44" s="984">
        <v>47975</v>
      </c>
      <c r="F44" s="984">
        <v>0</v>
      </c>
      <c r="G44" s="984">
        <v>0</v>
      </c>
      <c r="H44" s="984">
        <v>2902.9042565000004</v>
      </c>
      <c r="I44" s="984">
        <v>0</v>
      </c>
      <c r="J44" s="984">
        <v>0</v>
      </c>
      <c r="K44" s="667" t="s">
        <v>865</v>
      </c>
      <c r="L44" s="985" t="s">
        <v>315</v>
      </c>
      <c r="M44" s="985" t="s">
        <v>315</v>
      </c>
      <c r="N44" s="986">
        <v>0</v>
      </c>
      <c r="O44" s="986">
        <v>0</v>
      </c>
      <c r="P44" s="668"/>
      <c r="Q44" s="615"/>
      <c r="R44" s="615"/>
      <c r="S44" s="615"/>
      <c r="T44" s="615"/>
      <c r="U44" s="615"/>
      <c r="V44" s="615"/>
      <c r="W44" s="615"/>
      <c r="X44" s="615"/>
      <c r="Y44" s="615"/>
      <c r="Z44" s="615"/>
      <c r="AA44" s="615"/>
      <c r="AB44" s="615"/>
      <c r="AC44" s="615"/>
      <c r="AD44" s="615"/>
      <c r="AE44" s="615"/>
      <c r="AF44" s="615"/>
      <c r="AG44" s="615"/>
      <c r="AH44" s="615"/>
      <c r="AI44" s="615"/>
      <c r="AJ44" s="615"/>
      <c r="AK44" s="615"/>
      <c r="AL44" s="615"/>
      <c r="AM44" s="615"/>
      <c r="AN44" s="615"/>
      <c r="AO44" s="615"/>
      <c r="AP44" s="615"/>
      <c r="AQ44" s="615"/>
      <c r="AR44" s="615"/>
      <c r="AS44" s="615"/>
      <c r="AT44" s="615"/>
      <c r="AU44" s="615"/>
      <c r="AV44" s="615"/>
      <c r="AW44" s="615"/>
      <c r="AX44" s="615"/>
      <c r="AY44" s="615"/>
      <c r="AZ44" s="615"/>
    </row>
    <row r="45" spans="1:54" s="659" customFormat="1" ht="37.5" customHeight="1">
      <c r="A45" s="1580"/>
      <c r="B45" s="664" t="s">
        <v>1070</v>
      </c>
      <c r="C45" s="672" t="s">
        <v>1071</v>
      </c>
      <c r="D45" s="665"/>
      <c r="E45" s="988">
        <v>47975</v>
      </c>
      <c r="F45" s="988">
        <v>0</v>
      </c>
      <c r="G45" s="988">
        <v>0</v>
      </c>
      <c r="H45" s="988">
        <v>2902.9042565000004</v>
      </c>
      <c r="I45" s="988">
        <v>0</v>
      </c>
      <c r="J45" s="988">
        <v>0</v>
      </c>
      <c r="K45" s="666"/>
      <c r="L45" s="989"/>
      <c r="M45" s="989"/>
      <c r="N45" s="989">
        <v>0</v>
      </c>
      <c r="O45" s="989">
        <v>0</v>
      </c>
      <c r="P45" s="668"/>
      <c r="Q45" s="615"/>
      <c r="R45" s="615"/>
      <c r="S45" s="615"/>
      <c r="T45" s="615"/>
      <c r="U45" s="615"/>
      <c r="V45" s="615"/>
      <c r="W45" s="615"/>
      <c r="X45" s="615"/>
      <c r="Y45" s="615"/>
      <c r="Z45" s="615"/>
      <c r="AA45" s="615"/>
      <c r="AB45" s="615"/>
      <c r="AC45" s="615"/>
      <c r="AD45" s="615"/>
      <c r="AE45" s="615"/>
      <c r="AF45" s="615"/>
      <c r="AG45" s="615"/>
      <c r="AH45" s="615"/>
      <c r="AI45" s="615"/>
      <c r="AJ45" s="615"/>
      <c r="AK45" s="615"/>
      <c r="AL45" s="615"/>
      <c r="AM45" s="615"/>
      <c r="AN45" s="615"/>
      <c r="AO45" s="615"/>
      <c r="AP45" s="615"/>
      <c r="AQ45" s="615"/>
      <c r="AR45" s="615"/>
      <c r="AS45" s="615"/>
      <c r="AT45" s="615"/>
      <c r="AU45" s="615"/>
      <c r="AV45" s="615"/>
      <c r="AW45" s="615"/>
      <c r="AX45" s="615"/>
      <c r="AY45" s="615"/>
      <c r="AZ45" s="615"/>
    </row>
    <row r="46" spans="1:54" ht="15.75" customHeight="1">
      <c r="A46" s="674" t="s">
        <v>1367</v>
      </c>
      <c r="C46" s="482"/>
      <c r="D46" s="482"/>
      <c r="E46" s="482"/>
      <c r="F46" s="482"/>
      <c r="G46" s="482"/>
      <c r="H46" s="676"/>
      <c r="I46" s="676"/>
      <c r="J46" s="676"/>
      <c r="K46" s="676"/>
      <c r="L46" s="676"/>
      <c r="M46" s="676"/>
      <c r="N46" s="676"/>
      <c r="O46" s="676"/>
      <c r="P46" s="658"/>
    </row>
    <row r="47" spans="1:54" ht="14.25" customHeight="1">
      <c r="A47" s="677" t="s">
        <v>1072</v>
      </c>
      <c r="B47" s="678"/>
      <c r="C47" s="678"/>
      <c r="D47" s="678"/>
      <c r="E47" s="678"/>
      <c r="F47" s="678"/>
      <c r="G47" s="678"/>
      <c r="H47" s="678"/>
      <c r="I47" s="678"/>
      <c r="L47" s="680"/>
      <c r="M47" s="680"/>
      <c r="N47" s="680"/>
      <c r="O47" s="680"/>
      <c r="P47" s="658"/>
    </row>
    <row r="48" spans="1:54">
      <c r="E48" s="615"/>
      <c r="I48" s="658"/>
      <c r="L48" s="658"/>
      <c r="M48" s="658"/>
      <c r="N48" s="658"/>
      <c r="O48" s="658"/>
    </row>
    <row r="49" spans="5:15">
      <c r="E49" s="615"/>
      <c r="I49" s="658"/>
      <c r="L49" s="658"/>
      <c r="M49" s="658"/>
      <c r="N49" s="658"/>
      <c r="O49" s="658"/>
    </row>
    <row r="50" spans="5:15">
      <c r="E50" s="615"/>
      <c r="H50" s="682"/>
      <c r="I50" s="683"/>
      <c r="J50" s="682"/>
      <c r="K50" s="684"/>
      <c r="L50" s="683"/>
      <c r="M50" s="683"/>
      <c r="N50" s="683"/>
      <c r="O50" s="683"/>
    </row>
    <row r="51" spans="5:15">
      <c r="E51" s="615"/>
      <c r="I51" s="683"/>
      <c r="L51" s="683"/>
      <c r="M51" s="683"/>
      <c r="N51" s="683"/>
      <c r="O51" s="683"/>
    </row>
    <row r="52" spans="5:15">
      <c r="E52" s="615"/>
    </row>
    <row r="53" spans="5:15">
      <c r="E53" s="615"/>
    </row>
    <row r="54" spans="5:15">
      <c r="E54" s="615"/>
    </row>
    <row r="55" spans="5:15">
      <c r="E55" s="615"/>
    </row>
    <row r="56" spans="5:15">
      <c r="E56" s="615"/>
    </row>
    <row r="57" spans="5:15">
      <c r="E57" s="615"/>
    </row>
    <row r="58" spans="5:15">
      <c r="E58" s="615"/>
    </row>
    <row r="59" spans="5:15">
      <c r="E59" s="615"/>
    </row>
    <row r="60" spans="5:15">
      <c r="E60" s="615"/>
    </row>
    <row r="61" spans="5:15">
      <c r="E61" s="615"/>
    </row>
    <row r="62" spans="5:15">
      <c r="E62" s="615"/>
    </row>
    <row r="63" spans="5:15">
      <c r="E63" s="615"/>
    </row>
    <row r="64" spans="5:15">
      <c r="E64" s="615"/>
    </row>
    <row r="65" spans="5:5">
      <c r="E65" s="615"/>
    </row>
    <row r="66" spans="5:5">
      <c r="E66" s="615"/>
    </row>
    <row r="67" spans="5:5">
      <c r="E67" s="615"/>
    </row>
    <row r="68" spans="5:5">
      <c r="E68" s="615"/>
    </row>
    <row r="69" spans="5:5">
      <c r="E69" s="615"/>
    </row>
    <row r="70" spans="5:5">
      <c r="E70" s="615"/>
    </row>
    <row r="71" spans="5:5">
      <c r="E71" s="615"/>
    </row>
    <row r="72" spans="5:5">
      <c r="E72" s="615"/>
    </row>
    <row r="73" spans="5:5">
      <c r="E73" s="615"/>
    </row>
    <row r="74" spans="5:5">
      <c r="E74" s="615"/>
    </row>
    <row r="75" spans="5:5">
      <c r="E75" s="615"/>
    </row>
    <row r="76" spans="5:5">
      <c r="E76" s="615"/>
    </row>
    <row r="77" spans="5:5">
      <c r="E77" s="615"/>
    </row>
    <row r="78" spans="5:5">
      <c r="E78" s="615"/>
    </row>
    <row r="79" spans="5:5">
      <c r="E79" s="615"/>
    </row>
    <row r="80" spans="5:5">
      <c r="E80" s="615"/>
    </row>
    <row r="81" spans="5:5">
      <c r="E81" s="615"/>
    </row>
    <row r="82" spans="5:5">
      <c r="E82" s="615"/>
    </row>
    <row r="83" spans="5:5">
      <c r="E83" s="615"/>
    </row>
    <row r="84" spans="5:5">
      <c r="E84" s="615"/>
    </row>
    <row r="85" spans="5:5">
      <c r="E85" s="615"/>
    </row>
    <row r="86" spans="5:5">
      <c r="E86" s="615"/>
    </row>
    <row r="87" spans="5:5">
      <c r="E87" s="615"/>
    </row>
    <row r="88" spans="5:5">
      <c r="E88" s="615"/>
    </row>
    <row r="89" spans="5:5">
      <c r="E89" s="615"/>
    </row>
    <row r="90" spans="5:5">
      <c r="E90" s="615"/>
    </row>
    <row r="91" spans="5:5">
      <c r="E91" s="615"/>
    </row>
    <row r="92" spans="5:5">
      <c r="E92" s="615"/>
    </row>
    <row r="93" spans="5:5">
      <c r="E93" s="615"/>
    </row>
    <row r="94" spans="5:5">
      <c r="E94" s="615"/>
    </row>
    <row r="95" spans="5:5">
      <c r="E95" s="615"/>
    </row>
    <row r="96" spans="5:5">
      <c r="E96" s="615"/>
    </row>
    <row r="97" spans="5:5">
      <c r="E97" s="615"/>
    </row>
    <row r="98" spans="5:5">
      <c r="E98" s="615"/>
    </row>
    <row r="99" spans="5:5">
      <c r="E99" s="615"/>
    </row>
    <row r="100" spans="5:5">
      <c r="E100" s="615"/>
    </row>
    <row r="101" spans="5:5">
      <c r="E101" s="615"/>
    </row>
    <row r="102" spans="5:5">
      <c r="E102" s="615"/>
    </row>
    <row r="103" spans="5:5">
      <c r="E103" s="615"/>
    </row>
    <row r="104" spans="5:5">
      <c r="E104" s="615"/>
    </row>
    <row r="105" spans="5:5">
      <c r="E105" s="615"/>
    </row>
    <row r="106" spans="5:5">
      <c r="E106" s="615"/>
    </row>
    <row r="107" spans="5:5">
      <c r="E107" s="615"/>
    </row>
    <row r="108" spans="5:5">
      <c r="E108" s="615"/>
    </row>
    <row r="109" spans="5:5">
      <c r="E109" s="615"/>
    </row>
    <row r="110" spans="5:5">
      <c r="E110" s="615"/>
    </row>
    <row r="111" spans="5:5">
      <c r="E111" s="615"/>
    </row>
    <row r="112" spans="5:5">
      <c r="E112" s="615"/>
    </row>
    <row r="113" spans="5:5">
      <c r="E113" s="615"/>
    </row>
    <row r="114" spans="5:5">
      <c r="E114" s="615"/>
    </row>
    <row r="115" spans="5:5">
      <c r="E115" s="615"/>
    </row>
    <row r="116" spans="5:5">
      <c r="E116" s="615"/>
    </row>
    <row r="117" spans="5:5">
      <c r="E117" s="615"/>
    </row>
    <row r="118" spans="5:5">
      <c r="E118" s="615"/>
    </row>
    <row r="119" spans="5:5">
      <c r="E119" s="615"/>
    </row>
    <row r="120" spans="5:5">
      <c r="E120" s="615"/>
    </row>
    <row r="121" spans="5:5">
      <c r="E121" s="615"/>
    </row>
    <row r="122" spans="5:5">
      <c r="E122" s="615"/>
    </row>
    <row r="123" spans="5:5">
      <c r="E123" s="615"/>
    </row>
    <row r="124" spans="5:5">
      <c r="E124" s="615"/>
    </row>
    <row r="125" spans="5:5">
      <c r="E125" s="615"/>
    </row>
    <row r="126" spans="5:5">
      <c r="E126" s="615"/>
    </row>
    <row r="127" spans="5:5">
      <c r="E127" s="615"/>
    </row>
    <row r="128" spans="5:5">
      <c r="E128" s="615"/>
    </row>
    <row r="129" spans="5:5">
      <c r="E129" s="615"/>
    </row>
    <row r="130" spans="5:5">
      <c r="E130" s="615"/>
    </row>
    <row r="131" spans="5:5">
      <c r="E131" s="615"/>
    </row>
    <row r="132" spans="5:5">
      <c r="E132" s="615"/>
    </row>
    <row r="133" spans="5:5">
      <c r="E133" s="615"/>
    </row>
    <row r="134" spans="5:5">
      <c r="E134" s="615"/>
    </row>
    <row r="135" spans="5:5">
      <c r="E135" s="615"/>
    </row>
    <row r="136" spans="5:5">
      <c r="E136" s="615"/>
    </row>
    <row r="137" spans="5:5">
      <c r="E137" s="615"/>
    </row>
    <row r="138" spans="5:5">
      <c r="E138" s="615"/>
    </row>
    <row r="139" spans="5:5">
      <c r="E139" s="615"/>
    </row>
    <row r="140" spans="5:5">
      <c r="E140" s="615"/>
    </row>
    <row r="141" spans="5:5">
      <c r="E141" s="615"/>
    </row>
    <row r="142" spans="5:5">
      <c r="E142" s="615"/>
    </row>
    <row r="143" spans="5:5">
      <c r="E143" s="615"/>
    </row>
    <row r="144" spans="5:5">
      <c r="E144" s="615"/>
    </row>
    <row r="145" spans="5:5">
      <c r="E145" s="615"/>
    </row>
    <row r="146" spans="5:5">
      <c r="E146" s="615"/>
    </row>
    <row r="147" spans="5:5">
      <c r="E147" s="615"/>
    </row>
    <row r="148" spans="5:5">
      <c r="E148" s="615"/>
    </row>
    <row r="149" spans="5:5">
      <c r="E149" s="615"/>
    </row>
    <row r="150" spans="5:5">
      <c r="E150" s="615"/>
    </row>
    <row r="151" spans="5:5">
      <c r="E151" s="615"/>
    </row>
    <row r="152" spans="5:5">
      <c r="E152" s="615"/>
    </row>
    <row r="153" spans="5:5">
      <c r="E153" s="615"/>
    </row>
    <row r="154" spans="5:5">
      <c r="E154" s="615"/>
    </row>
    <row r="155" spans="5:5">
      <c r="E155" s="615"/>
    </row>
    <row r="156" spans="5:5">
      <c r="E156" s="615"/>
    </row>
    <row r="157" spans="5:5">
      <c r="E157" s="615"/>
    </row>
    <row r="158" spans="5:5">
      <c r="E158" s="615"/>
    </row>
    <row r="159" spans="5:5">
      <c r="E159" s="615"/>
    </row>
    <row r="160" spans="5:5">
      <c r="E160" s="615"/>
    </row>
    <row r="161" spans="5:5">
      <c r="E161" s="615"/>
    </row>
    <row r="162" spans="5:5">
      <c r="E162" s="615"/>
    </row>
    <row r="163" spans="5:5">
      <c r="E163" s="615"/>
    </row>
    <row r="164" spans="5:5">
      <c r="E164" s="615"/>
    </row>
    <row r="165" spans="5:5">
      <c r="E165" s="615"/>
    </row>
    <row r="166" spans="5:5">
      <c r="E166" s="615"/>
    </row>
    <row r="167" spans="5:5">
      <c r="E167" s="615"/>
    </row>
    <row r="168" spans="5:5">
      <c r="E168" s="615"/>
    </row>
    <row r="169" spans="5:5">
      <c r="E169" s="615"/>
    </row>
    <row r="170" spans="5:5">
      <c r="E170" s="615"/>
    </row>
    <row r="171" spans="5:5">
      <c r="E171" s="615"/>
    </row>
    <row r="172" spans="5:5">
      <c r="E172" s="615"/>
    </row>
    <row r="173" spans="5:5">
      <c r="E173" s="615"/>
    </row>
    <row r="174" spans="5:5">
      <c r="E174" s="615"/>
    </row>
    <row r="175" spans="5:5">
      <c r="E175" s="615"/>
    </row>
    <row r="176" spans="5:5">
      <c r="E176" s="615"/>
    </row>
    <row r="177" spans="5:5">
      <c r="E177" s="615"/>
    </row>
    <row r="178" spans="5:5">
      <c r="E178" s="615"/>
    </row>
    <row r="179" spans="5:5">
      <c r="E179" s="615"/>
    </row>
    <row r="180" spans="5:5">
      <c r="E180" s="615"/>
    </row>
    <row r="181" spans="5:5">
      <c r="E181" s="615"/>
    </row>
    <row r="182" spans="5:5">
      <c r="E182" s="615"/>
    </row>
    <row r="183" spans="5:5">
      <c r="E183" s="615"/>
    </row>
    <row r="184" spans="5:5">
      <c r="E184" s="615"/>
    </row>
    <row r="185" spans="5:5">
      <c r="E185" s="615"/>
    </row>
    <row r="186" spans="5:5">
      <c r="E186" s="615"/>
    </row>
    <row r="187" spans="5:5">
      <c r="E187" s="615"/>
    </row>
    <row r="188" spans="5:5">
      <c r="E188" s="615"/>
    </row>
    <row r="189" spans="5:5">
      <c r="E189" s="615"/>
    </row>
    <row r="190" spans="5:5">
      <c r="E190" s="615"/>
    </row>
    <row r="191" spans="5:5">
      <c r="E191" s="615"/>
    </row>
    <row r="192" spans="5:5">
      <c r="E192" s="615"/>
    </row>
    <row r="193" spans="5:5">
      <c r="E193" s="615"/>
    </row>
    <row r="194" spans="5:5">
      <c r="E194" s="615"/>
    </row>
    <row r="195" spans="5:5">
      <c r="E195" s="615"/>
    </row>
    <row r="196" spans="5:5">
      <c r="E196" s="615"/>
    </row>
    <row r="197" spans="5:5">
      <c r="E197" s="615"/>
    </row>
    <row r="198" spans="5:5">
      <c r="E198" s="615"/>
    </row>
    <row r="199" spans="5:5">
      <c r="E199" s="615"/>
    </row>
    <row r="200" spans="5:5">
      <c r="E200" s="615"/>
    </row>
    <row r="201" spans="5:5">
      <c r="E201" s="615"/>
    </row>
    <row r="202" spans="5:5">
      <c r="E202" s="615"/>
    </row>
    <row r="203" spans="5:5">
      <c r="E203" s="615"/>
    </row>
    <row r="204" spans="5:5">
      <c r="E204" s="615"/>
    </row>
    <row r="205" spans="5:5">
      <c r="E205" s="615"/>
    </row>
    <row r="206" spans="5:5">
      <c r="E206" s="615"/>
    </row>
    <row r="207" spans="5:5">
      <c r="E207" s="615"/>
    </row>
    <row r="208" spans="5:5">
      <c r="E208" s="615"/>
    </row>
    <row r="209" spans="5:5">
      <c r="E209" s="615"/>
    </row>
    <row r="210" spans="5:5">
      <c r="E210" s="615"/>
    </row>
    <row r="211" spans="5:5">
      <c r="E211" s="615"/>
    </row>
    <row r="212" spans="5:5">
      <c r="E212" s="615"/>
    </row>
    <row r="213" spans="5:5">
      <c r="E213" s="615"/>
    </row>
    <row r="214" spans="5:5">
      <c r="E214" s="615"/>
    </row>
    <row r="215" spans="5:5">
      <c r="E215" s="615"/>
    </row>
    <row r="216" spans="5:5">
      <c r="E216" s="615"/>
    </row>
    <row r="217" spans="5:5">
      <c r="E217" s="615"/>
    </row>
    <row r="218" spans="5:5">
      <c r="E218" s="615"/>
    </row>
    <row r="219" spans="5:5">
      <c r="E219" s="615"/>
    </row>
    <row r="220" spans="5:5">
      <c r="E220" s="615"/>
    </row>
    <row r="221" spans="5:5">
      <c r="E221" s="615"/>
    </row>
    <row r="222" spans="5:5">
      <c r="E222" s="615"/>
    </row>
    <row r="223" spans="5:5">
      <c r="E223" s="615"/>
    </row>
    <row r="224" spans="5:5">
      <c r="E224" s="615"/>
    </row>
    <row r="225" spans="5:5">
      <c r="E225" s="615"/>
    </row>
    <row r="226" spans="5:5">
      <c r="E226" s="615"/>
    </row>
    <row r="227" spans="5:5">
      <c r="E227" s="615"/>
    </row>
    <row r="228" spans="5:5">
      <c r="E228" s="615"/>
    </row>
    <row r="229" spans="5:5">
      <c r="E229" s="615"/>
    </row>
    <row r="230" spans="5:5">
      <c r="E230" s="615"/>
    </row>
    <row r="231" spans="5:5">
      <c r="E231" s="615"/>
    </row>
    <row r="232" spans="5:5">
      <c r="E232" s="615"/>
    </row>
    <row r="233" spans="5:5">
      <c r="E233" s="615"/>
    </row>
    <row r="234" spans="5:5">
      <c r="E234" s="615"/>
    </row>
    <row r="235" spans="5:5">
      <c r="E235" s="615"/>
    </row>
    <row r="236" spans="5:5">
      <c r="E236" s="615"/>
    </row>
    <row r="237" spans="5:5">
      <c r="E237" s="615"/>
    </row>
    <row r="238" spans="5:5">
      <c r="E238" s="615"/>
    </row>
    <row r="239" spans="5:5">
      <c r="E239" s="615"/>
    </row>
    <row r="240" spans="5:5">
      <c r="E240" s="615"/>
    </row>
    <row r="241" spans="5:5">
      <c r="E241" s="615"/>
    </row>
    <row r="242" spans="5:5">
      <c r="E242" s="615"/>
    </row>
    <row r="243" spans="5:5">
      <c r="E243" s="615"/>
    </row>
    <row r="244" spans="5:5">
      <c r="E244" s="615"/>
    </row>
    <row r="245" spans="5:5">
      <c r="E245" s="615"/>
    </row>
    <row r="246" spans="5:5">
      <c r="E246" s="615"/>
    </row>
    <row r="247" spans="5:5">
      <c r="E247" s="615"/>
    </row>
    <row r="248" spans="5:5">
      <c r="E248" s="615"/>
    </row>
    <row r="249" spans="5:5">
      <c r="E249" s="615"/>
    </row>
    <row r="250" spans="5:5">
      <c r="E250" s="615"/>
    </row>
    <row r="251" spans="5:5">
      <c r="E251" s="615"/>
    </row>
    <row r="252" spans="5:5">
      <c r="E252" s="615"/>
    </row>
    <row r="253" spans="5:5">
      <c r="E253" s="615"/>
    </row>
    <row r="254" spans="5:5">
      <c r="E254" s="615"/>
    </row>
    <row r="255" spans="5:5">
      <c r="E255" s="615"/>
    </row>
    <row r="256" spans="5:5">
      <c r="E256" s="615"/>
    </row>
    <row r="257" spans="5:5">
      <c r="E257" s="615"/>
    </row>
    <row r="258" spans="5:5">
      <c r="E258" s="615"/>
    </row>
    <row r="259" spans="5:5">
      <c r="E259" s="615"/>
    </row>
    <row r="260" spans="5:5">
      <c r="E260" s="615"/>
    </row>
    <row r="261" spans="5:5">
      <c r="E261" s="615"/>
    </row>
    <row r="262" spans="5:5">
      <c r="E262" s="615"/>
    </row>
    <row r="263" spans="5:5">
      <c r="E263" s="615"/>
    </row>
    <row r="264" spans="5:5">
      <c r="E264" s="615"/>
    </row>
    <row r="265" spans="5:5">
      <c r="E265" s="615"/>
    </row>
    <row r="266" spans="5:5">
      <c r="E266" s="615"/>
    </row>
    <row r="267" spans="5:5">
      <c r="E267" s="615"/>
    </row>
    <row r="268" spans="5:5">
      <c r="E268" s="615"/>
    </row>
    <row r="269" spans="5:5">
      <c r="E269" s="615"/>
    </row>
    <row r="270" spans="5:5">
      <c r="E270" s="615"/>
    </row>
    <row r="271" spans="5:5">
      <c r="E271" s="615"/>
    </row>
    <row r="272" spans="5:5">
      <c r="E272" s="615"/>
    </row>
    <row r="273" spans="5:5">
      <c r="E273" s="615"/>
    </row>
    <row r="274" spans="5:5">
      <c r="E274" s="615"/>
    </row>
    <row r="275" spans="5:5">
      <c r="E275" s="615"/>
    </row>
    <row r="276" spans="5:5">
      <c r="E276" s="615"/>
    </row>
    <row r="277" spans="5:5">
      <c r="E277" s="615"/>
    </row>
    <row r="278" spans="5:5">
      <c r="E278" s="615"/>
    </row>
    <row r="279" spans="5:5">
      <c r="E279" s="615"/>
    </row>
    <row r="280" spans="5:5">
      <c r="E280" s="615"/>
    </row>
    <row r="281" spans="5:5">
      <c r="E281" s="615"/>
    </row>
    <row r="282" spans="5:5">
      <c r="E282" s="615"/>
    </row>
    <row r="283" spans="5:5">
      <c r="E283" s="615"/>
    </row>
    <row r="284" spans="5:5">
      <c r="E284" s="615"/>
    </row>
    <row r="285" spans="5:5">
      <c r="E285" s="615"/>
    </row>
    <row r="286" spans="5:5">
      <c r="E286" s="615"/>
    </row>
    <row r="287" spans="5:5">
      <c r="E287" s="615"/>
    </row>
    <row r="288" spans="5:5">
      <c r="E288" s="615"/>
    </row>
    <row r="289" spans="5:5">
      <c r="E289" s="615"/>
    </row>
    <row r="290" spans="5:5">
      <c r="E290" s="615"/>
    </row>
    <row r="291" spans="5:5">
      <c r="E291" s="615"/>
    </row>
    <row r="292" spans="5:5">
      <c r="E292" s="615"/>
    </row>
    <row r="293" spans="5:5">
      <c r="E293" s="615"/>
    </row>
    <row r="294" spans="5:5">
      <c r="E294" s="615"/>
    </row>
    <row r="295" spans="5:5">
      <c r="E295" s="615"/>
    </row>
    <row r="296" spans="5:5">
      <c r="E296" s="615"/>
    </row>
    <row r="297" spans="5:5">
      <c r="E297" s="615"/>
    </row>
    <row r="298" spans="5:5">
      <c r="E298" s="615"/>
    </row>
    <row r="299" spans="5:5">
      <c r="E299" s="615"/>
    </row>
    <row r="300" spans="5:5">
      <c r="E300" s="615"/>
    </row>
    <row r="301" spans="5:5">
      <c r="E301" s="615"/>
    </row>
    <row r="302" spans="5:5">
      <c r="E302" s="615"/>
    </row>
    <row r="303" spans="5:5">
      <c r="E303" s="615"/>
    </row>
    <row r="304" spans="5:5">
      <c r="E304" s="615"/>
    </row>
    <row r="305" spans="5:5">
      <c r="E305" s="615"/>
    </row>
    <row r="306" spans="5:5">
      <c r="E306" s="615"/>
    </row>
    <row r="307" spans="5:5">
      <c r="E307" s="615"/>
    </row>
    <row r="308" spans="5:5">
      <c r="E308" s="615"/>
    </row>
    <row r="309" spans="5:5">
      <c r="E309" s="615"/>
    </row>
    <row r="310" spans="5:5">
      <c r="E310" s="615"/>
    </row>
    <row r="311" spans="5:5">
      <c r="E311" s="615"/>
    </row>
    <row r="312" spans="5:5">
      <c r="E312" s="615"/>
    </row>
    <row r="313" spans="5:5">
      <c r="E313" s="615"/>
    </row>
    <row r="314" spans="5:5">
      <c r="E314" s="615"/>
    </row>
    <row r="315" spans="5:5">
      <c r="E315" s="615"/>
    </row>
    <row r="316" spans="5:5">
      <c r="E316" s="615"/>
    </row>
    <row r="317" spans="5:5">
      <c r="E317" s="615"/>
    </row>
    <row r="318" spans="5:5">
      <c r="E318" s="615"/>
    </row>
    <row r="319" spans="5:5">
      <c r="E319" s="615"/>
    </row>
    <row r="320" spans="5:5">
      <c r="E320" s="615"/>
    </row>
    <row r="321" spans="5:5">
      <c r="E321" s="615"/>
    </row>
    <row r="322" spans="5:5">
      <c r="E322" s="615"/>
    </row>
    <row r="323" spans="5:5">
      <c r="E323" s="615"/>
    </row>
    <row r="324" spans="5:5">
      <c r="E324" s="615"/>
    </row>
    <row r="325" spans="5:5">
      <c r="E325" s="615"/>
    </row>
    <row r="326" spans="5:5">
      <c r="E326" s="615"/>
    </row>
    <row r="327" spans="5:5">
      <c r="E327" s="615"/>
    </row>
    <row r="328" spans="5:5">
      <c r="E328" s="615"/>
    </row>
    <row r="329" spans="5:5">
      <c r="E329" s="615"/>
    </row>
    <row r="330" spans="5:5">
      <c r="E330" s="615"/>
    </row>
    <row r="331" spans="5:5">
      <c r="E331" s="615"/>
    </row>
    <row r="332" spans="5:5">
      <c r="E332" s="615"/>
    </row>
    <row r="333" spans="5:5">
      <c r="E333" s="615"/>
    </row>
    <row r="334" spans="5:5">
      <c r="E334" s="615"/>
    </row>
    <row r="335" spans="5:5">
      <c r="E335" s="615"/>
    </row>
    <row r="336" spans="5:5">
      <c r="E336" s="615"/>
    </row>
    <row r="337" spans="5:5">
      <c r="E337" s="615"/>
    </row>
    <row r="338" spans="5:5">
      <c r="E338" s="615"/>
    </row>
    <row r="339" spans="5:5">
      <c r="E339" s="615"/>
    </row>
    <row r="340" spans="5:5">
      <c r="E340" s="615"/>
    </row>
    <row r="341" spans="5:5">
      <c r="E341" s="615"/>
    </row>
    <row r="342" spans="5:5">
      <c r="E342" s="615"/>
    </row>
    <row r="343" spans="5:5">
      <c r="E343" s="615"/>
    </row>
    <row r="344" spans="5:5">
      <c r="E344" s="615"/>
    </row>
    <row r="345" spans="5:5">
      <c r="E345" s="615"/>
    </row>
    <row r="346" spans="5:5">
      <c r="E346" s="615"/>
    </row>
    <row r="347" spans="5:5">
      <c r="E347" s="615"/>
    </row>
    <row r="348" spans="5:5">
      <c r="E348" s="615"/>
    </row>
    <row r="349" spans="5:5">
      <c r="E349" s="615"/>
    </row>
    <row r="350" spans="5:5">
      <c r="E350" s="615"/>
    </row>
    <row r="351" spans="5:5">
      <c r="E351" s="615"/>
    </row>
    <row r="352" spans="5:5">
      <c r="E352" s="615"/>
    </row>
    <row r="353" spans="5:5">
      <c r="E353" s="615"/>
    </row>
    <row r="354" spans="5:5">
      <c r="E354" s="615"/>
    </row>
    <row r="355" spans="5:5">
      <c r="E355" s="615"/>
    </row>
    <row r="356" spans="5:5">
      <c r="E356" s="615"/>
    </row>
    <row r="357" spans="5:5">
      <c r="E357" s="615"/>
    </row>
    <row r="358" spans="5:5">
      <c r="E358" s="615"/>
    </row>
    <row r="359" spans="5:5">
      <c r="E359" s="615"/>
    </row>
    <row r="360" spans="5:5">
      <c r="E360" s="615"/>
    </row>
    <row r="361" spans="5:5">
      <c r="E361" s="615"/>
    </row>
    <row r="362" spans="5:5">
      <c r="E362" s="615"/>
    </row>
    <row r="363" spans="5:5">
      <c r="E363" s="615"/>
    </row>
    <row r="364" spans="5:5">
      <c r="E364" s="615"/>
    </row>
    <row r="365" spans="5:5">
      <c r="E365" s="615"/>
    </row>
    <row r="366" spans="5:5">
      <c r="E366" s="615"/>
    </row>
    <row r="367" spans="5:5">
      <c r="E367" s="615"/>
    </row>
    <row r="368" spans="5:5">
      <c r="E368" s="615"/>
    </row>
    <row r="369" spans="5:5">
      <c r="E369" s="615"/>
    </row>
    <row r="370" spans="5:5">
      <c r="E370" s="615"/>
    </row>
    <row r="371" spans="5:5">
      <c r="E371" s="615"/>
    </row>
    <row r="372" spans="5:5">
      <c r="E372" s="615"/>
    </row>
    <row r="373" spans="5:5">
      <c r="E373" s="615"/>
    </row>
    <row r="374" spans="5:5">
      <c r="E374" s="615"/>
    </row>
    <row r="375" spans="5:5">
      <c r="E375" s="615"/>
    </row>
    <row r="376" spans="5:5">
      <c r="E376" s="615"/>
    </row>
    <row r="377" spans="5:5">
      <c r="E377" s="615"/>
    </row>
    <row r="378" spans="5:5">
      <c r="E378" s="615"/>
    </row>
    <row r="379" spans="5:5">
      <c r="E379" s="615"/>
    </row>
    <row r="380" spans="5:5">
      <c r="E380" s="615"/>
    </row>
    <row r="381" spans="5:5">
      <c r="E381" s="615"/>
    </row>
    <row r="382" spans="5:5">
      <c r="E382" s="615"/>
    </row>
    <row r="383" spans="5:5">
      <c r="E383" s="615"/>
    </row>
    <row r="384" spans="5:5">
      <c r="E384" s="615"/>
    </row>
    <row r="385" spans="5:5">
      <c r="E385" s="615"/>
    </row>
    <row r="386" spans="5:5">
      <c r="E386" s="615"/>
    </row>
    <row r="387" spans="5:5">
      <c r="E387" s="615"/>
    </row>
    <row r="388" spans="5:5">
      <c r="E388" s="615"/>
    </row>
    <row r="389" spans="5:5">
      <c r="E389" s="615"/>
    </row>
    <row r="390" spans="5:5">
      <c r="E390" s="615"/>
    </row>
    <row r="391" spans="5:5">
      <c r="E391" s="615"/>
    </row>
    <row r="392" spans="5:5">
      <c r="E392" s="615"/>
    </row>
    <row r="393" spans="5:5">
      <c r="E393" s="615"/>
    </row>
    <row r="394" spans="5:5">
      <c r="E394" s="615"/>
    </row>
    <row r="395" spans="5:5">
      <c r="E395" s="615"/>
    </row>
    <row r="396" spans="5:5">
      <c r="E396" s="615"/>
    </row>
    <row r="397" spans="5:5">
      <c r="E397" s="615"/>
    </row>
    <row r="398" spans="5:5">
      <c r="E398" s="615"/>
    </row>
    <row r="399" spans="5:5">
      <c r="E399" s="615"/>
    </row>
    <row r="400" spans="5:5">
      <c r="E400" s="615"/>
    </row>
    <row r="401" spans="5:5">
      <c r="E401" s="615"/>
    </row>
    <row r="402" spans="5:5">
      <c r="E402" s="615"/>
    </row>
    <row r="403" spans="5:5">
      <c r="E403" s="615"/>
    </row>
    <row r="404" spans="5:5">
      <c r="E404" s="615"/>
    </row>
    <row r="405" spans="5:5">
      <c r="E405" s="615"/>
    </row>
    <row r="406" spans="5:5">
      <c r="E406" s="615"/>
    </row>
    <row r="407" spans="5:5">
      <c r="E407" s="615"/>
    </row>
    <row r="408" spans="5:5">
      <c r="E408" s="615"/>
    </row>
    <row r="409" spans="5:5">
      <c r="E409" s="615"/>
    </row>
    <row r="410" spans="5:5">
      <c r="E410" s="615"/>
    </row>
    <row r="411" spans="5:5">
      <c r="E411" s="615"/>
    </row>
    <row r="412" spans="5:5">
      <c r="E412" s="615"/>
    </row>
    <row r="413" spans="5:5">
      <c r="E413" s="615"/>
    </row>
    <row r="414" spans="5:5">
      <c r="E414" s="615"/>
    </row>
    <row r="415" spans="5:5">
      <c r="E415" s="615"/>
    </row>
    <row r="416" spans="5:5">
      <c r="E416" s="615"/>
    </row>
    <row r="417" spans="5:5">
      <c r="E417" s="615"/>
    </row>
    <row r="418" spans="5:5">
      <c r="E418" s="615"/>
    </row>
    <row r="419" spans="5:5">
      <c r="E419" s="615"/>
    </row>
    <row r="420" spans="5:5">
      <c r="E420" s="615"/>
    </row>
    <row r="421" spans="5:5">
      <c r="E421" s="615"/>
    </row>
    <row r="422" spans="5:5">
      <c r="E422" s="615"/>
    </row>
    <row r="423" spans="5:5">
      <c r="E423" s="615"/>
    </row>
    <row r="424" spans="5:5">
      <c r="E424" s="615"/>
    </row>
    <row r="425" spans="5:5">
      <c r="E425" s="615"/>
    </row>
    <row r="426" spans="5:5">
      <c r="E426" s="615"/>
    </row>
    <row r="427" spans="5:5">
      <c r="E427" s="615"/>
    </row>
    <row r="428" spans="5:5">
      <c r="E428" s="615"/>
    </row>
    <row r="429" spans="5:5">
      <c r="E429" s="615"/>
    </row>
    <row r="430" spans="5:5">
      <c r="E430" s="615"/>
    </row>
    <row r="431" spans="5:5">
      <c r="E431" s="615"/>
    </row>
    <row r="432" spans="5:5">
      <c r="E432" s="615"/>
    </row>
    <row r="433" spans="5:5">
      <c r="E433" s="615"/>
    </row>
    <row r="434" spans="5:5">
      <c r="E434" s="615"/>
    </row>
    <row r="435" spans="5:5">
      <c r="E435" s="615"/>
    </row>
    <row r="436" spans="5:5">
      <c r="E436" s="615"/>
    </row>
  </sheetData>
  <mergeCells count="24">
    <mergeCell ref="A44:A45"/>
    <mergeCell ref="A21:A28"/>
    <mergeCell ref="B21:B25"/>
    <mergeCell ref="B26:B27"/>
    <mergeCell ref="A29:A43"/>
    <mergeCell ref="B29:B33"/>
    <mergeCell ref="B34:B38"/>
    <mergeCell ref="B39:B40"/>
    <mergeCell ref="B41:B42"/>
    <mergeCell ref="A1:O1"/>
    <mergeCell ref="A2:A3"/>
    <mergeCell ref="B2:B3"/>
    <mergeCell ref="C2:C3"/>
    <mergeCell ref="D2:D3"/>
    <mergeCell ref="E2:G2"/>
    <mergeCell ref="H2:J2"/>
    <mergeCell ref="K2:K3"/>
    <mergeCell ref="L2:M2"/>
    <mergeCell ref="N2:O2"/>
    <mergeCell ref="B4:B9"/>
    <mergeCell ref="B10:B13"/>
    <mergeCell ref="B14:B16"/>
    <mergeCell ref="A4:A20"/>
    <mergeCell ref="B17:B19"/>
  </mergeCells>
  <printOptions horizontalCentered="1"/>
  <pageMargins left="0.7" right="0.7" top="0.75" bottom="0.75" header="0.3" footer="0.3"/>
  <pageSetup paperSize="9" scale="10" orientation="landscape"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
  <sheetViews>
    <sheetView workbookViewId="0">
      <pane xSplit="1" topLeftCell="C1" activePane="topRight" state="frozen"/>
      <selection activeCell="A4" sqref="A4:A37"/>
      <selection pane="topRight" activeCell="G22" sqref="G22"/>
    </sheetView>
  </sheetViews>
  <sheetFormatPr defaultRowHeight="15"/>
  <cols>
    <col min="1" max="1" width="73" bestFit="1" customWidth="1"/>
    <col min="2" max="8" width="15" bestFit="1" customWidth="1"/>
    <col min="9" max="9" width="14.5703125" bestFit="1" customWidth="1"/>
    <col min="10" max="10" width="11.42578125" bestFit="1" customWidth="1"/>
    <col min="11" max="11" width="16" bestFit="1" customWidth="1"/>
    <col min="12" max="12" width="14.5703125" bestFit="1" customWidth="1"/>
    <col min="13" max="13" width="16" bestFit="1" customWidth="1"/>
    <col min="14" max="14" width="11.140625" bestFit="1" customWidth="1"/>
    <col min="15" max="15" width="10.85546875" customWidth="1"/>
  </cols>
  <sheetData>
    <row r="1" spans="1:16">
      <c r="A1" s="258" t="s">
        <v>284</v>
      </c>
      <c r="B1" s="258"/>
      <c r="C1" s="258"/>
      <c r="D1" s="259"/>
      <c r="E1" s="259"/>
      <c r="F1" s="260"/>
      <c r="G1" s="261"/>
      <c r="H1" s="261"/>
      <c r="I1" s="261"/>
      <c r="J1" s="261"/>
    </row>
    <row r="2" spans="1:16">
      <c r="A2" s="258" t="s">
        <v>1287</v>
      </c>
      <c r="B2" s="258"/>
      <c r="C2" s="258"/>
      <c r="D2" s="260"/>
      <c r="E2" s="260"/>
      <c r="F2" s="522"/>
      <c r="G2" s="522">
        <v>7066534</v>
      </c>
      <c r="H2" s="261"/>
      <c r="I2" s="261"/>
      <c r="J2" s="261"/>
    </row>
    <row r="3" spans="1:16" ht="30">
      <c r="A3" s="258" t="s">
        <v>1290</v>
      </c>
      <c r="B3" s="258"/>
      <c r="C3" s="258"/>
      <c r="D3" s="260"/>
      <c r="E3" s="260"/>
      <c r="F3" s="521"/>
      <c r="G3" s="521">
        <v>30</v>
      </c>
      <c r="H3" s="261"/>
      <c r="I3" s="261"/>
      <c r="J3" s="261"/>
    </row>
    <row r="4" spans="1:16" ht="30">
      <c r="A4" s="262" t="s">
        <v>1288</v>
      </c>
      <c r="B4" s="262"/>
      <c r="C4" s="262"/>
      <c r="D4" s="263"/>
      <c r="E4" s="263"/>
      <c r="F4" s="523"/>
      <c r="G4" s="523">
        <v>29.3</v>
      </c>
      <c r="H4" s="261"/>
      <c r="I4" s="261"/>
      <c r="J4" s="261"/>
    </row>
    <row r="5" spans="1:16">
      <c r="A5" s="262" t="s">
        <v>285</v>
      </c>
      <c r="B5" s="264">
        <v>45017</v>
      </c>
      <c r="C5" s="264">
        <v>45047</v>
      </c>
      <c r="D5" s="264">
        <v>45078</v>
      </c>
      <c r="E5" s="264">
        <v>45108</v>
      </c>
      <c r="F5" s="264">
        <v>45139</v>
      </c>
      <c r="G5" s="264">
        <v>45170</v>
      </c>
      <c r="H5" s="265"/>
      <c r="I5" s="265"/>
      <c r="J5" s="265"/>
    </row>
    <row r="6" spans="1:16">
      <c r="A6" s="266" t="s">
        <v>286</v>
      </c>
      <c r="B6" s="266">
        <v>4.5</v>
      </c>
      <c r="C6" s="266">
        <v>4.5</v>
      </c>
      <c r="D6" s="266">
        <v>4.5</v>
      </c>
      <c r="E6" s="266">
        <v>4.5</v>
      </c>
      <c r="F6" s="266">
        <v>4.5</v>
      </c>
      <c r="G6" s="266">
        <v>4.5</v>
      </c>
      <c r="H6" s="267"/>
      <c r="I6" s="267"/>
      <c r="J6" s="267"/>
    </row>
    <row r="7" spans="1:16">
      <c r="A7" s="266" t="s">
        <v>287</v>
      </c>
      <c r="B7" s="266">
        <v>6.5</v>
      </c>
      <c r="C7" s="266">
        <v>6.5</v>
      </c>
      <c r="D7" s="266">
        <v>6.5</v>
      </c>
      <c r="E7" s="266">
        <v>6.5</v>
      </c>
      <c r="F7" s="266">
        <v>6.5</v>
      </c>
      <c r="G7" s="266">
        <v>6.5</v>
      </c>
      <c r="H7" s="267"/>
      <c r="I7" s="267"/>
      <c r="J7" s="267"/>
    </row>
    <row r="8" spans="1:16">
      <c r="A8" s="268" t="s">
        <v>288</v>
      </c>
      <c r="B8" s="269">
        <v>226821.93</v>
      </c>
      <c r="C8" s="269">
        <v>227649.13</v>
      </c>
      <c r="D8" s="269">
        <v>234284.25</v>
      </c>
      <c r="E8" s="269">
        <v>231429.32</v>
      </c>
      <c r="F8" s="269">
        <v>233168.65</v>
      </c>
      <c r="G8" s="269">
        <v>233574.77</v>
      </c>
      <c r="H8" s="298"/>
      <c r="I8" s="271"/>
      <c r="J8" s="270"/>
    </row>
    <row r="9" spans="1:16">
      <c r="A9" s="266" t="s">
        <v>289</v>
      </c>
      <c r="B9" s="269">
        <v>183115.8</v>
      </c>
      <c r="C9" s="269">
        <v>183744.55</v>
      </c>
      <c r="D9" s="269">
        <v>191599.01</v>
      </c>
      <c r="E9" s="269">
        <v>190300.38</v>
      </c>
      <c r="F9" s="269">
        <v>192321.74</v>
      </c>
      <c r="G9" s="269">
        <v>192758.42</v>
      </c>
      <c r="H9" s="298"/>
      <c r="I9" s="271"/>
      <c r="J9" s="270"/>
    </row>
    <row r="10" spans="1:16">
      <c r="A10" s="272" t="s">
        <v>290</v>
      </c>
      <c r="B10" s="273">
        <v>138576.71</v>
      </c>
      <c r="C10" s="273">
        <v>138938.71</v>
      </c>
      <c r="D10" s="273">
        <v>143916.93</v>
      </c>
      <c r="E10" s="273">
        <v>147644.04</v>
      </c>
      <c r="F10" s="273">
        <v>149201.47</v>
      </c>
      <c r="G10" s="269">
        <v>151513.19</v>
      </c>
      <c r="H10" s="298"/>
      <c r="I10" s="271"/>
      <c r="J10" s="270"/>
    </row>
    <row r="11" spans="1:16">
      <c r="A11" s="1583" t="s">
        <v>291</v>
      </c>
      <c r="B11" s="1584"/>
      <c r="C11" s="1584"/>
      <c r="D11" s="1584"/>
      <c r="E11" s="1584"/>
      <c r="F11" s="1585"/>
      <c r="G11" s="276"/>
      <c r="H11" s="274"/>
      <c r="I11" s="274"/>
      <c r="J11" s="274"/>
    </row>
    <row r="12" spans="1:16">
      <c r="A12" s="275" t="s">
        <v>292</v>
      </c>
      <c r="B12" s="276">
        <v>6.7</v>
      </c>
      <c r="C12" s="276">
        <v>6.36</v>
      </c>
      <c r="D12" s="276">
        <v>6.79</v>
      </c>
      <c r="E12" s="276">
        <v>6.5</v>
      </c>
      <c r="F12" s="276">
        <v>6.65</v>
      </c>
      <c r="G12" s="276">
        <v>6.75</v>
      </c>
      <c r="I12" s="277"/>
      <c r="J12" s="277"/>
    </row>
    <row r="13" spans="1:16">
      <c r="A13" s="266" t="s">
        <v>293</v>
      </c>
      <c r="B13" s="278">
        <v>6.82</v>
      </c>
      <c r="C13" s="278">
        <v>6.77</v>
      </c>
      <c r="D13" s="278">
        <v>6.76</v>
      </c>
      <c r="E13" s="278">
        <v>6.72</v>
      </c>
      <c r="F13" s="278">
        <v>6.82</v>
      </c>
      <c r="G13" s="276">
        <v>6.86</v>
      </c>
      <c r="I13" s="277"/>
      <c r="J13" s="277"/>
    </row>
    <row r="14" spans="1:16">
      <c r="A14" s="279" t="s">
        <v>294</v>
      </c>
      <c r="B14" s="280" t="s">
        <v>295</v>
      </c>
      <c r="C14" s="280" t="s">
        <v>295</v>
      </c>
      <c r="D14" s="280" t="s">
        <v>295</v>
      </c>
      <c r="E14" s="280" t="s">
        <v>296</v>
      </c>
      <c r="F14" s="280" t="s">
        <v>296</v>
      </c>
      <c r="G14" s="276" t="s">
        <v>296</v>
      </c>
      <c r="I14" s="277"/>
      <c r="J14" s="277"/>
    </row>
    <row r="15" spans="1:16">
      <c r="A15" s="272" t="s">
        <v>297</v>
      </c>
      <c r="B15" s="281" t="s">
        <v>298</v>
      </c>
      <c r="C15" s="281" t="s">
        <v>298</v>
      </c>
      <c r="D15" s="281" t="s">
        <v>298</v>
      </c>
      <c r="E15" s="281" t="s">
        <v>298</v>
      </c>
      <c r="F15" s="281" t="s">
        <v>298</v>
      </c>
      <c r="G15" s="954" t="s">
        <v>298</v>
      </c>
      <c r="I15" s="277"/>
      <c r="J15" s="277"/>
    </row>
    <row r="16" spans="1:16">
      <c r="A16" s="1583" t="s">
        <v>299</v>
      </c>
      <c r="B16" s="1584"/>
      <c r="C16" s="1584"/>
      <c r="D16" s="1584"/>
      <c r="E16" s="1584"/>
      <c r="F16" s="1584"/>
      <c r="G16" s="274"/>
      <c r="H16" s="274"/>
      <c r="I16" s="274"/>
      <c r="J16" s="274"/>
      <c r="P16" s="282"/>
    </row>
    <row r="17" spans="1:17">
      <c r="A17" s="275" t="s">
        <v>300</v>
      </c>
      <c r="B17" s="283">
        <v>930933.72</v>
      </c>
      <c r="C17" s="283">
        <v>1403030.83</v>
      </c>
      <c r="D17" s="283">
        <v>1417306.07</v>
      </c>
      <c r="E17" s="283">
        <v>1624075.2200000002</v>
      </c>
      <c r="F17" s="1144">
        <v>1835810.94</v>
      </c>
      <c r="G17" s="1148">
        <v>1794945.46</v>
      </c>
      <c r="P17" s="285"/>
      <c r="Q17" s="286"/>
    </row>
    <row r="18" spans="1:17">
      <c r="A18" s="266" t="s">
        <v>301</v>
      </c>
      <c r="B18" s="287">
        <v>27182858.920000002</v>
      </c>
      <c r="C18" s="287">
        <v>28376277.780000001</v>
      </c>
      <c r="D18" s="287">
        <v>29648153.59</v>
      </c>
      <c r="E18" s="287">
        <v>30666348.989999998</v>
      </c>
      <c r="F18" s="1145">
        <v>30959138.699999999</v>
      </c>
      <c r="G18" s="287">
        <v>31906871.940000001</v>
      </c>
    </row>
    <row r="19" spans="1:17">
      <c r="A19" s="266" t="s">
        <v>302</v>
      </c>
      <c r="B19" s="288">
        <v>27018489.850000001</v>
      </c>
      <c r="C19" s="288">
        <v>28181394.599368699</v>
      </c>
      <c r="D19" s="288">
        <v>29459940</v>
      </c>
      <c r="E19" s="288">
        <v>30482952.169576898</v>
      </c>
      <c r="F19" s="1146">
        <v>30724882</v>
      </c>
      <c r="G19" s="1149">
        <v>31680850.6384435</v>
      </c>
    </row>
    <row r="20" spans="1:17">
      <c r="A20" s="272" t="s">
        <v>303</v>
      </c>
      <c r="B20" s="289">
        <v>11630.82</v>
      </c>
      <c r="C20" s="289">
        <v>43838.11</v>
      </c>
      <c r="D20" s="289">
        <v>47148</v>
      </c>
      <c r="E20" s="289">
        <v>46617.760000000002</v>
      </c>
      <c r="F20" s="1147">
        <v>12262</v>
      </c>
      <c r="G20" s="289">
        <v>-14768</v>
      </c>
    </row>
    <row r="21" spans="1:17">
      <c r="A21" s="1583" t="s">
        <v>304</v>
      </c>
      <c r="B21" s="1584"/>
      <c r="C21" s="1584"/>
      <c r="D21" s="1584"/>
      <c r="E21" s="1584"/>
      <c r="F21" s="1585"/>
      <c r="G21" s="274"/>
    </row>
    <row r="22" spans="1:17">
      <c r="A22" s="290" t="s">
        <v>305</v>
      </c>
      <c r="B22" s="283">
        <v>588780</v>
      </c>
      <c r="C22" s="283">
        <v>589138</v>
      </c>
      <c r="D22" s="283">
        <v>595051</v>
      </c>
      <c r="E22" s="283">
        <v>603870</v>
      </c>
      <c r="F22" s="283">
        <v>598897</v>
      </c>
      <c r="G22" s="283">
        <v>586908</v>
      </c>
      <c r="J22" s="284"/>
    </row>
    <row r="23" spans="1:17">
      <c r="A23" s="291" t="s">
        <v>306</v>
      </c>
      <c r="B23" s="278">
        <v>81.782899999999998</v>
      </c>
      <c r="C23" s="278">
        <v>82.677300000000002</v>
      </c>
      <c r="D23" s="278">
        <v>82.0428</v>
      </c>
      <c r="E23" s="278">
        <v>82.248099999999994</v>
      </c>
      <c r="F23" s="278">
        <v>82.68</v>
      </c>
      <c r="G23" s="278">
        <v>83.06</v>
      </c>
      <c r="H23" s="524"/>
      <c r="J23" s="277"/>
    </row>
    <row r="24" spans="1:17">
      <c r="A24" s="291" t="s">
        <v>307</v>
      </c>
      <c r="B24" s="278">
        <v>90.087100000000007</v>
      </c>
      <c r="C24" s="278">
        <v>88.357200000000006</v>
      </c>
      <c r="D24" s="278">
        <v>89.125799999999998</v>
      </c>
      <c r="E24" s="278">
        <v>90.578699999999998</v>
      </c>
      <c r="F24" s="278">
        <v>90.22</v>
      </c>
      <c r="G24" s="278">
        <v>87.94</v>
      </c>
      <c r="H24" s="524"/>
      <c r="J24" s="277"/>
    </row>
    <row r="25" spans="1:17">
      <c r="A25" s="292" t="s">
        <v>308</v>
      </c>
      <c r="B25" s="293">
        <v>1.98</v>
      </c>
      <c r="C25" s="293">
        <v>1.62</v>
      </c>
      <c r="D25" s="293">
        <v>1.38</v>
      </c>
      <c r="E25" s="293">
        <v>1.33</v>
      </c>
      <c r="F25" s="293">
        <v>1.43</v>
      </c>
      <c r="G25" s="293">
        <v>1.75</v>
      </c>
      <c r="I25" s="277"/>
      <c r="J25" s="277"/>
    </row>
    <row r="26" spans="1:17">
      <c r="A26" s="1583" t="s">
        <v>309</v>
      </c>
      <c r="B26" s="1584"/>
      <c r="C26" s="1584"/>
      <c r="D26" s="1584"/>
      <c r="E26" s="1584"/>
      <c r="F26" s="1585"/>
      <c r="G26" s="274"/>
      <c r="H26" s="274"/>
      <c r="I26" s="274"/>
      <c r="J26" s="274"/>
    </row>
    <row r="27" spans="1:17">
      <c r="A27" s="290" t="s">
        <v>310</v>
      </c>
      <c r="B27" s="283">
        <v>105000</v>
      </c>
      <c r="C27" s="283">
        <v>2410</v>
      </c>
      <c r="D27" s="283">
        <v>4080</v>
      </c>
      <c r="E27" s="283">
        <v>5440</v>
      </c>
      <c r="F27" s="283">
        <v>7130</v>
      </c>
      <c r="G27" s="283">
        <v>8880</v>
      </c>
      <c r="I27" s="284"/>
      <c r="J27" s="284"/>
    </row>
    <row r="28" spans="1:17">
      <c r="A28" s="291" t="s">
        <v>311</v>
      </c>
      <c r="B28" s="278">
        <v>-0.92</v>
      </c>
      <c r="C28" s="278">
        <v>-3.61</v>
      </c>
      <c r="D28" s="278">
        <v>-4.12</v>
      </c>
      <c r="E28" s="278">
        <v>-1.23</v>
      </c>
      <c r="F28" s="278">
        <v>-0.52</v>
      </c>
      <c r="G28" s="278">
        <v>-0.26</v>
      </c>
      <c r="I28" s="277"/>
      <c r="J28" s="277"/>
    </row>
    <row r="29" spans="1:17">
      <c r="A29" s="292" t="s">
        <v>312</v>
      </c>
      <c r="B29" s="281">
        <v>4.7</v>
      </c>
      <c r="C29" s="281">
        <v>4.25</v>
      </c>
      <c r="D29" s="281">
        <v>4.8099999999999996</v>
      </c>
      <c r="E29" s="281">
        <v>7.44</v>
      </c>
      <c r="F29" s="281">
        <v>6.83</v>
      </c>
      <c r="G29" s="281">
        <v>5.0199999999999996</v>
      </c>
      <c r="I29" s="277"/>
      <c r="J29" s="277"/>
    </row>
    <row r="30" spans="1:17">
      <c r="A30" s="1583" t="s">
        <v>313</v>
      </c>
      <c r="B30" s="1584"/>
      <c r="C30" s="1584"/>
      <c r="D30" s="1584"/>
      <c r="E30" s="1584"/>
      <c r="F30" s="1585"/>
      <c r="G30" s="274"/>
      <c r="H30" s="274"/>
      <c r="I30" s="274"/>
      <c r="J30" s="274"/>
    </row>
    <row r="31" spans="1:17">
      <c r="A31" s="275" t="s">
        <v>314</v>
      </c>
      <c r="B31" s="294">
        <v>140.19999999999999</v>
      </c>
      <c r="C31" s="295">
        <v>145</v>
      </c>
      <c r="D31" s="294">
        <v>143.4</v>
      </c>
      <c r="E31" s="295">
        <v>142</v>
      </c>
      <c r="F31" s="295">
        <f>VLOOKUP(A31,'[1]NIC 2d, sectoral monthly'!A$30:EJ$33,'[1]NIC 2d, sectoral monthly'!$EJ$5,0)</f>
        <v>145.1</v>
      </c>
      <c r="G31" s="294" t="s">
        <v>315</v>
      </c>
      <c r="I31" s="296"/>
      <c r="J31" s="296"/>
    </row>
    <row r="32" spans="1:17">
      <c r="A32" s="266" t="s">
        <v>316</v>
      </c>
      <c r="B32" s="295">
        <v>122.5</v>
      </c>
      <c r="C32" s="295">
        <v>128.1</v>
      </c>
      <c r="D32" s="295">
        <v>122.3</v>
      </c>
      <c r="E32" s="295">
        <v>111.9</v>
      </c>
      <c r="F32" s="295">
        <f>VLOOKUP(A32,'[1]NIC 2d, sectoral monthly'!A$30:EJ$33,'[1]NIC 2d, sectoral monthly'!$EJ$5,0)</f>
        <v>111.9</v>
      </c>
      <c r="G32" s="295" t="s">
        <v>315</v>
      </c>
      <c r="I32" s="296"/>
      <c r="J32" s="296"/>
    </row>
    <row r="33" spans="1:10">
      <c r="A33" s="266" t="s">
        <v>317</v>
      </c>
      <c r="B33" s="295">
        <v>138.1</v>
      </c>
      <c r="C33" s="295">
        <v>142.30000000000001</v>
      </c>
      <c r="D33" s="295">
        <v>141</v>
      </c>
      <c r="E33" s="295">
        <v>141.19999999999999</v>
      </c>
      <c r="F33" s="295">
        <f>VLOOKUP(A33,'[1]NIC 2d, sectoral monthly'!A$30:EJ$33,'[1]NIC 2d, sectoral monthly'!$EJ$5,0)</f>
        <v>143.5</v>
      </c>
      <c r="G33" s="295" t="s">
        <v>315</v>
      </c>
      <c r="I33" s="296"/>
      <c r="J33" s="296"/>
    </row>
    <row r="34" spans="1:10">
      <c r="A34" s="272" t="s">
        <v>318</v>
      </c>
      <c r="B34" s="293">
        <v>192.3</v>
      </c>
      <c r="C34" s="295">
        <v>201.6</v>
      </c>
      <c r="D34" s="293">
        <v>205.2</v>
      </c>
      <c r="E34" s="295">
        <v>204</v>
      </c>
      <c r="F34" s="295">
        <f>VLOOKUP(A34,'[1]NIC 2d, sectoral monthly'!A$30:EJ$33,'[1]NIC 2d, sectoral monthly'!$EJ$5,0)</f>
        <v>220.5</v>
      </c>
      <c r="G34" s="293" t="s">
        <v>315</v>
      </c>
      <c r="I34" s="296"/>
      <c r="J34" s="296"/>
    </row>
    <row r="35" spans="1:10">
      <c r="A35" s="1583" t="s">
        <v>319</v>
      </c>
      <c r="B35" s="1584"/>
      <c r="C35" s="1584"/>
      <c r="D35" s="1584"/>
      <c r="E35" s="1584"/>
      <c r="F35" s="1585"/>
      <c r="G35" s="274"/>
      <c r="H35" s="274"/>
      <c r="I35" s="274"/>
      <c r="J35" s="274"/>
    </row>
    <row r="36" spans="1:10">
      <c r="A36" s="275" t="s">
        <v>320</v>
      </c>
      <c r="B36" s="294">
        <v>65.02</v>
      </c>
      <c r="C36" s="294">
        <v>60.29</v>
      </c>
      <c r="D36" s="294">
        <v>69.2</v>
      </c>
      <c r="E36" s="525">
        <v>59.43</v>
      </c>
      <c r="F36" s="295">
        <v>63.52</v>
      </c>
      <c r="G36" s="525" t="s">
        <v>315</v>
      </c>
      <c r="I36" s="297"/>
      <c r="J36" s="297"/>
    </row>
    <row r="37" spans="1:10">
      <c r="A37" s="266" t="s">
        <v>321</v>
      </c>
      <c r="B37" s="295">
        <v>66.400000000000006</v>
      </c>
      <c r="C37" s="295">
        <v>70.64</v>
      </c>
      <c r="D37" s="295">
        <v>80.12</v>
      </c>
      <c r="E37" s="295">
        <v>67.77</v>
      </c>
      <c r="F37" s="295">
        <v>77.099999999999994</v>
      </c>
      <c r="G37" s="295" t="s">
        <v>315</v>
      </c>
      <c r="I37" s="297"/>
      <c r="J37" s="297"/>
    </row>
    <row r="38" spans="1:10">
      <c r="A38" s="272" t="s">
        <v>322</v>
      </c>
      <c r="B38" s="293">
        <v>-1.38</v>
      </c>
      <c r="C38" s="293">
        <v>-10.35</v>
      </c>
      <c r="D38" s="293">
        <v>-10.92</v>
      </c>
      <c r="E38" s="293">
        <f>-E37+E36</f>
        <v>-8.3399999999999963</v>
      </c>
      <c r="F38" s="293">
        <f>-F37+F36</f>
        <v>-13.579999999999991</v>
      </c>
      <c r="G38" s="293" t="s">
        <v>315</v>
      </c>
      <c r="I38" s="298"/>
      <c r="J38" s="298"/>
    </row>
    <row r="39" spans="1:10">
      <c r="A39" s="274" t="s">
        <v>323</v>
      </c>
      <c r="B39" s="274"/>
      <c r="C39" s="274"/>
      <c r="D39" s="274"/>
      <c r="E39" s="299"/>
      <c r="F39" s="299"/>
      <c r="G39" s="299"/>
      <c r="H39" s="299"/>
      <c r="I39" s="299"/>
      <c r="J39" s="261"/>
    </row>
    <row r="40" spans="1:10">
      <c r="A40" s="300" t="s">
        <v>1289</v>
      </c>
      <c r="B40" s="267"/>
      <c r="C40" s="267"/>
      <c r="D40" s="267"/>
      <c r="E40" s="267"/>
      <c r="F40" s="267"/>
      <c r="G40" s="267"/>
      <c r="H40" s="267"/>
      <c r="I40" s="267"/>
      <c r="J40" s="267"/>
    </row>
    <row r="41" spans="1:10">
      <c r="A41" s="300" t="s">
        <v>1291</v>
      </c>
      <c r="B41" s="267"/>
      <c r="C41" s="267"/>
      <c r="D41" s="267"/>
      <c r="E41" s="267"/>
      <c r="F41" s="267"/>
      <c r="G41" s="267"/>
      <c r="H41" s="267"/>
      <c r="I41" s="267"/>
      <c r="J41" s="267"/>
    </row>
    <row r="42" spans="1:10">
      <c r="A42" s="300" t="s">
        <v>324</v>
      </c>
      <c r="B42" s="267"/>
      <c r="C42" s="267"/>
      <c r="D42" s="267"/>
      <c r="E42" s="267"/>
      <c r="F42" s="267"/>
      <c r="G42" s="267"/>
      <c r="H42" s="267"/>
      <c r="I42" s="267"/>
      <c r="J42" s="267"/>
    </row>
    <row r="43" spans="1:10">
      <c r="A43" s="300" t="s">
        <v>325</v>
      </c>
      <c r="B43" s="267"/>
      <c r="C43" s="267"/>
      <c r="D43" s="267"/>
      <c r="E43" s="267"/>
      <c r="F43" s="267"/>
      <c r="G43" s="261"/>
      <c r="H43" s="261"/>
      <c r="I43" s="261"/>
      <c r="J43" s="261"/>
    </row>
  </sheetData>
  <mergeCells count="6">
    <mergeCell ref="A35:F35"/>
    <mergeCell ref="A11:F11"/>
    <mergeCell ref="A16:F16"/>
    <mergeCell ref="A21:F21"/>
    <mergeCell ref="A26:F26"/>
    <mergeCell ref="A30:F30"/>
  </mergeCells>
  <hyperlinks>
    <hyperlink ref="A13" location="_edn3" display="_edn3"/>
  </hyperlinks>
  <printOptions horizontalCentere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topLeftCell="A13" workbookViewId="0">
      <selection activeCell="A30" sqref="A30"/>
    </sheetView>
  </sheetViews>
  <sheetFormatPr defaultRowHeight="15"/>
  <cols>
    <col min="1" max="1" width="29.28515625" bestFit="1" customWidth="1"/>
    <col min="2" max="2" width="10" customWidth="1"/>
    <col min="3" max="3" width="11.42578125" customWidth="1"/>
    <col min="4" max="4" width="10.5703125" customWidth="1"/>
    <col min="5" max="6" width="10.28515625" customWidth="1"/>
    <col min="7" max="7" width="12.85546875" customWidth="1"/>
    <col min="10" max="10" width="10.140625" bestFit="1" customWidth="1"/>
  </cols>
  <sheetData>
    <row r="1" spans="1:17" ht="15.75">
      <c r="A1" s="1249" t="s">
        <v>214</v>
      </c>
      <c r="B1" s="1249"/>
      <c r="C1" s="1249"/>
      <c r="D1" s="1249"/>
      <c r="E1" s="1249"/>
      <c r="F1" s="1249"/>
      <c r="G1" s="1249"/>
    </row>
    <row r="2" spans="1:17" ht="15" customHeight="1">
      <c r="A2" s="1250" t="s">
        <v>215</v>
      </c>
      <c r="B2" s="1250" t="s">
        <v>78</v>
      </c>
      <c r="C2" s="1251"/>
      <c r="D2" s="1250" t="s">
        <v>79</v>
      </c>
      <c r="E2" s="1250"/>
      <c r="F2" s="1252">
        <v>45199</v>
      </c>
      <c r="G2" s="1253"/>
    </row>
    <row r="3" spans="1:17" ht="30">
      <c r="A3" s="1250"/>
      <c r="B3" s="155" t="s">
        <v>200</v>
      </c>
      <c r="C3" s="156" t="s">
        <v>201</v>
      </c>
      <c r="D3" s="155" t="s">
        <v>200</v>
      </c>
      <c r="E3" s="155" t="s">
        <v>201</v>
      </c>
      <c r="F3" s="157" t="s">
        <v>200</v>
      </c>
      <c r="G3" s="155" t="s">
        <v>201</v>
      </c>
    </row>
    <row r="4" spans="1:17">
      <c r="A4" s="158" t="s">
        <v>216</v>
      </c>
      <c r="B4" s="159">
        <v>0</v>
      </c>
      <c r="C4" s="484">
        <v>0</v>
      </c>
      <c r="D4" s="490">
        <v>0</v>
      </c>
      <c r="E4" s="490">
        <v>0</v>
      </c>
      <c r="F4" s="490">
        <v>0</v>
      </c>
      <c r="G4" s="490">
        <v>0</v>
      </c>
      <c r="J4" s="77"/>
      <c r="K4" s="77"/>
      <c r="M4" s="161"/>
      <c r="N4" s="160"/>
      <c r="O4" s="56"/>
      <c r="P4" s="161"/>
      <c r="Q4" s="161"/>
    </row>
    <row r="5" spans="1:17">
      <c r="A5" s="158" t="s">
        <v>217</v>
      </c>
      <c r="B5" s="159">
        <v>1</v>
      </c>
      <c r="C5" s="484">
        <v>9.41</v>
      </c>
      <c r="D5" s="490">
        <v>0</v>
      </c>
      <c r="E5" s="490">
        <v>0</v>
      </c>
      <c r="F5" s="490">
        <v>0</v>
      </c>
      <c r="G5" s="490">
        <v>0</v>
      </c>
      <c r="J5" s="77"/>
      <c r="K5" s="77"/>
      <c r="M5" s="161"/>
      <c r="N5" s="160"/>
      <c r="O5" s="56"/>
      <c r="P5" s="161"/>
      <c r="Q5" s="161"/>
    </row>
    <row r="6" spans="1:17">
      <c r="A6" s="158" t="s">
        <v>218</v>
      </c>
      <c r="B6" s="162">
        <v>6</v>
      </c>
      <c r="C6" s="484">
        <v>934.46600000000001</v>
      </c>
      <c r="D6" s="490">
        <v>2</v>
      </c>
      <c r="E6" s="490">
        <v>546.96644400000002</v>
      </c>
      <c r="F6" s="490">
        <v>0</v>
      </c>
      <c r="G6" s="490">
        <v>0</v>
      </c>
      <c r="J6" s="77"/>
      <c r="K6" s="77"/>
      <c r="M6" s="161"/>
      <c r="N6" s="160"/>
      <c r="O6" s="56"/>
      <c r="P6" s="161"/>
      <c r="Q6" s="161"/>
    </row>
    <row r="7" spans="1:17">
      <c r="A7" s="158" t="s">
        <v>219</v>
      </c>
      <c r="B7" s="163">
        <v>16</v>
      </c>
      <c r="C7" s="485">
        <v>1200.5108</v>
      </c>
      <c r="D7" s="490">
        <v>5</v>
      </c>
      <c r="E7" s="490">
        <v>897.64570739999999</v>
      </c>
      <c r="F7" s="490">
        <v>2</v>
      </c>
      <c r="G7" s="490">
        <v>351.86</v>
      </c>
      <c r="K7" s="77"/>
      <c r="M7" s="161"/>
      <c r="N7" s="160"/>
      <c r="O7" s="56"/>
      <c r="P7" s="161"/>
      <c r="Q7" s="161"/>
    </row>
    <row r="8" spans="1:17">
      <c r="A8" s="158" t="s">
        <v>220</v>
      </c>
      <c r="B8" s="163">
        <v>12</v>
      </c>
      <c r="C8" s="485">
        <v>4085.9134999999997</v>
      </c>
      <c r="D8" s="490">
        <v>5</v>
      </c>
      <c r="E8" s="490">
        <v>92.938246000000007</v>
      </c>
      <c r="F8" s="490">
        <v>1</v>
      </c>
      <c r="G8" s="490">
        <v>9.11</v>
      </c>
      <c r="J8" s="77"/>
      <c r="K8" s="77"/>
      <c r="M8" s="161"/>
      <c r="N8" s="160"/>
      <c r="O8" s="56"/>
      <c r="P8" s="161"/>
      <c r="Q8" s="161"/>
    </row>
    <row r="9" spans="1:17">
      <c r="A9" s="158" t="s">
        <v>221</v>
      </c>
      <c r="B9" s="163">
        <v>2</v>
      </c>
      <c r="C9" s="484">
        <v>8.6999999999999993</v>
      </c>
      <c r="D9" s="490">
        <v>2</v>
      </c>
      <c r="E9" s="490">
        <v>28.86</v>
      </c>
      <c r="F9" s="490">
        <v>0</v>
      </c>
      <c r="G9" s="490">
        <v>0</v>
      </c>
      <c r="J9" s="77"/>
      <c r="K9" s="77"/>
      <c r="M9" s="161"/>
      <c r="N9" s="160"/>
      <c r="O9" s="56"/>
      <c r="P9" s="161"/>
      <c r="Q9" s="161"/>
    </row>
    <row r="10" spans="1:17">
      <c r="A10" s="158" t="s">
        <v>222</v>
      </c>
      <c r="B10" s="163">
        <v>12</v>
      </c>
      <c r="C10" s="485">
        <v>1627.3917000000001</v>
      </c>
      <c r="D10" s="490">
        <v>13</v>
      </c>
      <c r="E10" s="490">
        <v>4219.1172455999995</v>
      </c>
      <c r="F10" s="490">
        <v>6</v>
      </c>
      <c r="G10" s="490">
        <v>2561.09</v>
      </c>
      <c r="J10" s="77"/>
      <c r="K10" s="77"/>
      <c r="M10" s="161"/>
      <c r="N10" s="164"/>
      <c r="O10" s="56"/>
      <c r="P10" s="161"/>
      <c r="Q10" s="161"/>
    </row>
    <row r="11" spans="1:17">
      <c r="A11" s="158" t="s">
        <v>223</v>
      </c>
      <c r="B11" s="163">
        <v>7</v>
      </c>
      <c r="C11" s="485">
        <v>819.23763500000007</v>
      </c>
      <c r="D11" s="490">
        <v>8</v>
      </c>
      <c r="E11" s="490">
        <v>378.65999999999997</v>
      </c>
      <c r="F11" s="490">
        <v>4</v>
      </c>
      <c r="G11" s="490">
        <v>222.95000000000002</v>
      </c>
      <c r="J11" s="77"/>
      <c r="K11" s="77"/>
      <c r="M11" s="161"/>
      <c r="N11" s="160"/>
      <c r="O11" s="56"/>
      <c r="P11" s="161"/>
      <c r="Q11" s="161"/>
    </row>
    <row r="12" spans="1:17">
      <c r="A12" s="158" t="s">
        <v>224</v>
      </c>
      <c r="B12" s="163">
        <v>2</v>
      </c>
      <c r="C12" s="484">
        <v>62.84</v>
      </c>
      <c r="D12" s="490">
        <v>2</v>
      </c>
      <c r="E12" s="490">
        <v>26.646131</v>
      </c>
      <c r="F12" s="490">
        <v>0</v>
      </c>
      <c r="G12" s="490">
        <v>0</v>
      </c>
      <c r="J12" s="77"/>
      <c r="K12" s="77"/>
      <c r="M12" s="161"/>
      <c r="N12" s="160"/>
      <c r="O12" s="56"/>
      <c r="P12" s="161"/>
      <c r="Q12" s="161"/>
    </row>
    <row r="13" spans="1:17">
      <c r="A13" s="158" t="s">
        <v>225</v>
      </c>
      <c r="B13" s="163">
        <v>7</v>
      </c>
      <c r="C13" s="485">
        <v>3745.011</v>
      </c>
      <c r="D13" s="490">
        <v>5</v>
      </c>
      <c r="E13" s="490">
        <v>3635.7675100000001</v>
      </c>
      <c r="F13" s="490">
        <v>1</v>
      </c>
      <c r="G13" s="490">
        <v>26.86</v>
      </c>
      <c r="J13" s="77"/>
      <c r="K13" s="77"/>
      <c r="M13" s="161"/>
      <c r="N13" s="160"/>
      <c r="O13" s="56"/>
      <c r="P13" s="161"/>
      <c r="Q13" s="161"/>
    </row>
    <row r="14" spans="1:17">
      <c r="A14" s="158" t="s">
        <v>226</v>
      </c>
      <c r="B14" s="165">
        <v>11</v>
      </c>
      <c r="C14" s="485">
        <v>1447.3432</v>
      </c>
      <c r="D14" s="490">
        <v>3</v>
      </c>
      <c r="E14" s="490">
        <v>81.359999999999985</v>
      </c>
      <c r="F14" s="490">
        <v>0</v>
      </c>
      <c r="G14" s="490">
        <v>0</v>
      </c>
      <c r="J14" s="77"/>
      <c r="K14" s="77"/>
      <c r="M14" s="161"/>
      <c r="N14" s="160"/>
      <c r="O14" s="56"/>
      <c r="P14" s="161"/>
      <c r="Q14" s="161"/>
    </row>
    <row r="15" spans="1:17">
      <c r="A15" s="158" t="s">
        <v>227</v>
      </c>
      <c r="B15" s="163">
        <v>14</v>
      </c>
      <c r="C15" s="485">
        <v>4551.6873204000003</v>
      </c>
      <c r="D15" s="490">
        <v>15</v>
      </c>
      <c r="E15" s="490">
        <v>3458.7589036000004</v>
      </c>
      <c r="F15" s="490">
        <v>3</v>
      </c>
      <c r="G15" s="490">
        <v>940.47</v>
      </c>
      <c r="J15" s="77"/>
      <c r="K15" s="77"/>
      <c r="M15" s="161"/>
      <c r="N15" s="164"/>
      <c r="O15" s="56"/>
      <c r="P15" s="161"/>
      <c r="Q15" s="161"/>
    </row>
    <row r="16" spans="1:17">
      <c r="A16" s="158" t="s">
        <v>1307</v>
      </c>
      <c r="B16" s="163">
        <v>1</v>
      </c>
      <c r="C16" s="484">
        <v>9</v>
      </c>
      <c r="D16" s="490">
        <v>2</v>
      </c>
      <c r="E16" s="490">
        <v>1419.1870305</v>
      </c>
      <c r="F16" s="490">
        <v>1</v>
      </c>
      <c r="G16" s="490">
        <v>1370.1</v>
      </c>
      <c r="J16" s="77"/>
      <c r="K16" s="77"/>
      <c r="M16" s="161"/>
      <c r="N16" s="160"/>
      <c r="O16" s="56"/>
      <c r="P16" s="161"/>
      <c r="Q16" s="161"/>
    </row>
    <row r="17" spans="1:17">
      <c r="A17" s="158" t="s">
        <v>228</v>
      </c>
      <c r="B17" s="163">
        <v>9</v>
      </c>
      <c r="C17" s="485">
        <v>1738.5062640000001</v>
      </c>
      <c r="D17" s="490">
        <v>10</v>
      </c>
      <c r="E17" s="490">
        <v>335.89509999999996</v>
      </c>
      <c r="F17" s="490">
        <v>2</v>
      </c>
      <c r="G17" s="490">
        <v>93.86999999999999</v>
      </c>
      <c r="J17" s="77"/>
      <c r="K17" s="77"/>
      <c r="M17" s="161"/>
      <c r="N17" s="160"/>
      <c r="O17" s="56"/>
      <c r="P17" s="161"/>
      <c r="Q17" s="161"/>
    </row>
    <row r="18" spans="1:17">
      <c r="A18" s="158" t="s">
        <v>229</v>
      </c>
      <c r="B18" s="163">
        <v>121</v>
      </c>
      <c r="C18" s="485">
        <v>20251.295700000002</v>
      </c>
      <c r="D18" s="490">
        <v>66</v>
      </c>
      <c r="E18" s="490">
        <v>14606.644138799995</v>
      </c>
      <c r="F18" s="490">
        <v>12</v>
      </c>
      <c r="G18" s="490">
        <v>2762.54</v>
      </c>
      <c r="J18" s="77"/>
      <c r="K18" s="77"/>
      <c r="M18" s="161"/>
      <c r="N18" s="164"/>
      <c r="O18" s="56"/>
      <c r="P18" s="161"/>
      <c r="Q18" s="161"/>
    </row>
    <row r="19" spans="1:17">
      <c r="A19" s="158" t="s">
        <v>230</v>
      </c>
      <c r="B19" s="159">
        <v>0</v>
      </c>
      <c r="C19" s="484">
        <v>0</v>
      </c>
      <c r="D19" s="490">
        <v>1</v>
      </c>
      <c r="E19" s="490">
        <v>65.999996999999993</v>
      </c>
      <c r="F19" s="490">
        <v>0</v>
      </c>
      <c r="G19" s="490">
        <v>0</v>
      </c>
      <c r="J19" s="77"/>
      <c r="K19" s="77"/>
      <c r="M19" s="161"/>
      <c r="N19" s="160"/>
      <c r="O19" s="56"/>
      <c r="P19" s="161"/>
      <c r="Q19" s="161"/>
    </row>
    <row r="20" spans="1:17">
      <c r="A20" s="158" t="s">
        <v>231</v>
      </c>
      <c r="B20" s="163">
        <v>1</v>
      </c>
      <c r="C20" s="484">
        <v>26.02</v>
      </c>
      <c r="D20" s="490">
        <v>0</v>
      </c>
      <c r="E20" s="490">
        <v>0</v>
      </c>
      <c r="F20" s="490">
        <v>0</v>
      </c>
      <c r="G20" s="490">
        <v>0</v>
      </c>
      <c r="J20" s="77"/>
      <c r="K20" s="77"/>
      <c r="M20" s="161"/>
      <c r="N20" s="160"/>
      <c r="O20" s="56"/>
      <c r="P20" s="161"/>
      <c r="Q20" s="161"/>
    </row>
    <row r="21" spans="1:17">
      <c r="A21" s="158" t="s">
        <v>232</v>
      </c>
      <c r="B21" s="163">
        <v>9</v>
      </c>
      <c r="C21" s="485">
        <v>408.10059999999999</v>
      </c>
      <c r="D21" s="490">
        <v>4</v>
      </c>
      <c r="E21" s="490">
        <v>1267.73</v>
      </c>
      <c r="F21" s="490">
        <v>3</v>
      </c>
      <c r="G21" s="490">
        <v>1225.52</v>
      </c>
      <c r="J21" s="77"/>
      <c r="K21" s="77"/>
      <c r="M21" s="161"/>
      <c r="N21" s="160"/>
      <c r="O21" s="56"/>
      <c r="P21" s="161"/>
      <c r="Q21" s="161"/>
    </row>
    <row r="22" spans="1:17">
      <c r="A22" s="158" t="s">
        <v>233</v>
      </c>
      <c r="B22" s="163">
        <v>3</v>
      </c>
      <c r="C22" s="485">
        <v>26.36</v>
      </c>
      <c r="D22" s="490">
        <v>1</v>
      </c>
      <c r="E22" s="490">
        <v>27.615120000000001</v>
      </c>
      <c r="F22" s="490">
        <v>0</v>
      </c>
      <c r="G22" s="490">
        <v>0</v>
      </c>
      <c r="J22" s="77"/>
      <c r="K22" s="77"/>
      <c r="M22" s="161"/>
      <c r="N22" s="160"/>
      <c r="O22" s="56"/>
      <c r="P22" s="161"/>
      <c r="Q22" s="161"/>
    </row>
    <row r="23" spans="1:17">
      <c r="A23" s="158" t="s">
        <v>234</v>
      </c>
      <c r="B23" s="163">
        <v>1</v>
      </c>
      <c r="C23" s="485">
        <v>3.996</v>
      </c>
      <c r="D23" s="490">
        <v>2</v>
      </c>
      <c r="E23" s="490">
        <v>26.4219528</v>
      </c>
      <c r="F23" s="490">
        <v>0</v>
      </c>
      <c r="G23" s="490">
        <v>0</v>
      </c>
      <c r="J23" s="77"/>
      <c r="K23" s="77"/>
      <c r="M23" s="161"/>
      <c r="N23" s="160"/>
      <c r="O23" s="56"/>
      <c r="P23" s="161"/>
      <c r="Q23" s="161"/>
    </row>
    <row r="24" spans="1:17">
      <c r="A24" s="158" t="s">
        <v>235</v>
      </c>
      <c r="B24" s="159">
        <v>0</v>
      </c>
      <c r="C24" s="484">
        <v>0</v>
      </c>
      <c r="D24" s="490">
        <v>0</v>
      </c>
      <c r="E24" s="490">
        <v>0</v>
      </c>
      <c r="F24" s="490">
        <v>0</v>
      </c>
      <c r="G24" s="490">
        <v>0</v>
      </c>
      <c r="J24" s="77"/>
      <c r="K24" s="77"/>
      <c r="M24" s="161"/>
      <c r="N24" s="160"/>
      <c r="O24" s="56"/>
      <c r="P24" s="161"/>
      <c r="Q24" s="161"/>
    </row>
    <row r="25" spans="1:17">
      <c r="A25" s="158" t="s">
        <v>236</v>
      </c>
      <c r="B25" s="166">
        <v>2</v>
      </c>
      <c r="C25" s="484">
        <v>4310.2</v>
      </c>
      <c r="D25" s="490">
        <v>1</v>
      </c>
      <c r="E25" s="490">
        <v>41.133301199999998</v>
      </c>
      <c r="F25" s="490">
        <v>0</v>
      </c>
      <c r="G25" s="490">
        <v>0</v>
      </c>
      <c r="J25" s="77"/>
      <c r="K25" s="77"/>
      <c r="M25" s="161"/>
      <c r="N25" s="160"/>
      <c r="O25" s="56"/>
      <c r="P25" s="161"/>
      <c r="Q25" s="161"/>
    </row>
    <row r="26" spans="1:17">
      <c r="A26" s="167" t="s">
        <v>237</v>
      </c>
      <c r="B26" s="166">
        <v>1</v>
      </c>
      <c r="C26" s="485">
        <v>20557.23</v>
      </c>
      <c r="D26" s="490">
        <v>0</v>
      </c>
      <c r="E26" s="490">
        <v>0</v>
      </c>
      <c r="F26" s="490">
        <v>0</v>
      </c>
      <c r="G26" s="490">
        <v>0</v>
      </c>
      <c r="J26" s="77"/>
      <c r="K26" s="77"/>
      <c r="M26" s="161"/>
      <c r="N26" s="160"/>
      <c r="O26" s="56"/>
      <c r="P26" s="161"/>
      <c r="Q26" s="161"/>
    </row>
    <row r="27" spans="1:17">
      <c r="A27" s="168" t="s">
        <v>138</v>
      </c>
      <c r="B27" s="169">
        <v>238</v>
      </c>
      <c r="C27" s="486">
        <v>65823.219719399989</v>
      </c>
      <c r="D27" s="511">
        <f>SUM(D4:D26)</f>
        <v>147</v>
      </c>
      <c r="E27" s="511">
        <f t="shared" ref="E27:G27" si="0">SUM(E4:E26)</f>
        <v>31157.346827899994</v>
      </c>
      <c r="F27" s="511">
        <f t="shared" si="0"/>
        <v>35</v>
      </c>
      <c r="G27" s="511">
        <f t="shared" si="0"/>
        <v>9564.3700000000008</v>
      </c>
      <c r="J27" s="77"/>
      <c r="K27" s="77"/>
      <c r="M27" s="161"/>
      <c r="N27" s="170"/>
      <c r="O27" s="56"/>
      <c r="P27" s="161"/>
      <c r="Q27" s="161"/>
    </row>
    <row r="28" spans="1:17" ht="15.75">
      <c r="A28" s="1254" t="s">
        <v>238</v>
      </c>
      <c r="B28" s="1254"/>
      <c r="C28" s="1254"/>
      <c r="D28" s="1254"/>
      <c r="E28" s="1254"/>
      <c r="F28" s="1254"/>
      <c r="G28" s="1254"/>
      <c r="I28" s="56"/>
      <c r="J28" s="56"/>
      <c r="K28" s="56"/>
      <c r="L28" s="56"/>
      <c r="M28" s="56"/>
      <c r="N28" s="56"/>
      <c r="O28" s="56"/>
      <c r="P28" s="56"/>
      <c r="Q28" s="56"/>
    </row>
    <row r="29" spans="1:17" ht="15.75">
      <c r="A29" s="1249" t="s">
        <v>1306</v>
      </c>
      <c r="B29" s="1249"/>
      <c r="C29" s="171"/>
      <c r="D29" s="171"/>
      <c r="E29" s="171"/>
      <c r="F29" s="171"/>
      <c r="G29" s="171"/>
    </row>
    <row r="30" spans="1:17" ht="15.75">
      <c r="A30" s="172" t="s">
        <v>175</v>
      </c>
      <c r="B30" s="172"/>
      <c r="C30" s="172"/>
      <c r="D30" s="172"/>
      <c r="E30" s="172"/>
      <c r="F30" s="172"/>
      <c r="G30" s="172"/>
    </row>
  </sheetData>
  <mergeCells count="7">
    <mergeCell ref="A29:B29"/>
    <mergeCell ref="A1:G1"/>
    <mergeCell ref="A2:A3"/>
    <mergeCell ref="B2:C2"/>
    <mergeCell ref="D2:E2"/>
    <mergeCell ref="F2:G2"/>
    <mergeCell ref="A28:G28"/>
  </mergeCells>
  <printOptions horizontalCentered="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7"/>
  <sheetViews>
    <sheetView workbookViewId="0">
      <selection activeCell="A13" sqref="A13:I13"/>
    </sheetView>
  </sheetViews>
  <sheetFormatPr defaultRowHeight="15"/>
  <sheetData>
    <row r="1" spans="1:21">
      <c r="A1" s="1256" t="s">
        <v>10</v>
      </c>
      <c r="B1" s="1257"/>
      <c r="C1" s="1257"/>
      <c r="D1" s="1257"/>
      <c r="E1" s="1257"/>
      <c r="F1" s="1257"/>
      <c r="G1" s="1257"/>
      <c r="H1" s="1257"/>
      <c r="I1" s="1257"/>
      <c r="J1" s="1257"/>
      <c r="K1" s="1257"/>
      <c r="L1" s="1257"/>
      <c r="M1" s="1257"/>
      <c r="N1" s="1257"/>
      <c r="O1" s="1257"/>
      <c r="P1" s="1257"/>
      <c r="Q1" s="1258"/>
      <c r="R1" s="173"/>
      <c r="S1" s="173"/>
    </row>
    <row r="2" spans="1:21">
      <c r="A2" s="1259" t="s">
        <v>159</v>
      </c>
      <c r="B2" s="1261" t="s">
        <v>138</v>
      </c>
      <c r="C2" s="1261"/>
      <c r="D2" s="1261" t="s">
        <v>239</v>
      </c>
      <c r="E2" s="1261"/>
      <c r="F2" s="1261"/>
      <c r="G2" s="1261"/>
      <c r="H2" s="1261" t="s">
        <v>240</v>
      </c>
      <c r="I2" s="1261"/>
      <c r="J2" s="1261"/>
      <c r="K2" s="1261"/>
      <c r="L2" s="1261"/>
      <c r="M2" s="1261"/>
      <c r="N2" s="1261"/>
      <c r="O2" s="1261"/>
      <c r="P2" s="1261"/>
      <c r="Q2" s="1261"/>
      <c r="R2" s="174"/>
      <c r="S2" s="174"/>
    </row>
    <row r="3" spans="1:21">
      <c r="A3" s="1260"/>
      <c r="B3" s="1262"/>
      <c r="C3" s="1262"/>
      <c r="D3" s="1262" t="s">
        <v>241</v>
      </c>
      <c r="E3" s="1262"/>
      <c r="F3" s="1262" t="s">
        <v>193</v>
      </c>
      <c r="G3" s="1262"/>
      <c r="H3" s="1262" t="s">
        <v>242</v>
      </c>
      <c r="I3" s="1262"/>
      <c r="J3" s="1262" t="s">
        <v>243</v>
      </c>
      <c r="K3" s="1262"/>
      <c r="L3" s="1262" t="s">
        <v>244</v>
      </c>
      <c r="M3" s="1262"/>
      <c r="N3" s="1262" t="s">
        <v>245</v>
      </c>
      <c r="O3" s="1262"/>
      <c r="P3" s="1262" t="s">
        <v>246</v>
      </c>
      <c r="Q3" s="1262"/>
      <c r="R3" s="174"/>
      <c r="S3" s="174"/>
    </row>
    <row r="4" spans="1:21" ht="45">
      <c r="A4" s="1260"/>
      <c r="B4" s="134" t="s">
        <v>200</v>
      </c>
      <c r="C4" s="134" t="s">
        <v>201</v>
      </c>
      <c r="D4" s="134" t="s">
        <v>200</v>
      </c>
      <c r="E4" s="134" t="s">
        <v>201</v>
      </c>
      <c r="F4" s="134" t="s">
        <v>200</v>
      </c>
      <c r="G4" s="134" t="s">
        <v>201</v>
      </c>
      <c r="H4" s="134" t="s">
        <v>200</v>
      </c>
      <c r="I4" s="134" t="s">
        <v>201</v>
      </c>
      <c r="J4" s="134" t="s">
        <v>200</v>
      </c>
      <c r="K4" s="134" t="s">
        <v>201</v>
      </c>
      <c r="L4" s="134" t="s">
        <v>200</v>
      </c>
      <c r="M4" s="134" t="s">
        <v>201</v>
      </c>
      <c r="N4" s="134" t="s">
        <v>200</v>
      </c>
      <c r="O4" s="134" t="s">
        <v>201</v>
      </c>
      <c r="P4" s="134" t="s">
        <v>200</v>
      </c>
      <c r="Q4" s="134" t="s">
        <v>201</v>
      </c>
      <c r="R4" s="175"/>
      <c r="S4" s="175"/>
    </row>
    <row r="5" spans="1:21">
      <c r="A5" s="106" t="s">
        <v>78</v>
      </c>
      <c r="B5" s="176">
        <v>238</v>
      </c>
      <c r="C5" s="107">
        <v>65823.212309900002</v>
      </c>
      <c r="D5" s="176">
        <v>237</v>
      </c>
      <c r="E5" s="107">
        <v>45266.0023067</v>
      </c>
      <c r="F5" s="176">
        <v>1</v>
      </c>
      <c r="G5" s="107">
        <v>20557.23</v>
      </c>
      <c r="H5" s="176">
        <v>39</v>
      </c>
      <c r="I5" s="107">
        <v>14304.536800799997</v>
      </c>
      <c r="J5" s="176">
        <v>14</v>
      </c>
      <c r="K5" s="107">
        <v>2190.0960000000005</v>
      </c>
      <c r="L5" s="176">
        <v>138</v>
      </c>
      <c r="M5" s="107">
        <v>39306.902719700003</v>
      </c>
      <c r="N5" s="176">
        <v>36</v>
      </c>
      <c r="O5" s="107">
        <v>8167.5939069999995</v>
      </c>
      <c r="P5" s="108">
        <v>11</v>
      </c>
      <c r="Q5" s="107">
        <v>1854.0859999999998</v>
      </c>
      <c r="R5" s="177"/>
      <c r="S5" s="177"/>
    </row>
    <row r="6" spans="1:21">
      <c r="A6" s="178" t="s">
        <v>79</v>
      </c>
      <c r="B6" s="943">
        <f>SUM(H6,J6,L6,N6,P6)</f>
        <v>147</v>
      </c>
      <c r="C6" s="943">
        <f>SUM(I6,K6,M6,O6,Q6)</f>
        <v>31157.3464355</v>
      </c>
      <c r="D6" s="910">
        <f>SUM(D7:D12)</f>
        <v>147</v>
      </c>
      <c r="E6" s="910">
        <f t="shared" ref="E6:Q6" si="0">SUM(E7:E12)</f>
        <v>31157.332132100004</v>
      </c>
      <c r="F6" s="910">
        <f t="shared" si="0"/>
        <v>0</v>
      </c>
      <c r="G6" s="910">
        <f t="shared" si="0"/>
        <v>0</v>
      </c>
      <c r="H6" s="910">
        <f>SUM(H7:H12)</f>
        <v>31</v>
      </c>
      <c r="I6" s="910">
        <f>SUM(I7:I12)</f>
        <v>13711.035486999999</v>
      </c>
      <c r="J6" s="910">
        <f t="shared" si="0"/>
        <v>4</v>
      </c>
      <c r="K6" s="910">
        <f t="shared" si="0"/>
        <v>128.28989999999999</v>
      </c>
      <c r="L6" s="910">
        <f t="shared" si="0"/>
        <v>89</v>
      </c>
      <c r="M6" s="910">
        <f>SUM(M7:M12)</f>
        <v>12385.713048500002</v>
      </c>
      <c r="N6" s="910">
        <f t="shared" si="0"/>
        <v>23</v>
      </c>
      <c r="O6" s="910">
        <f t="shared" si="0"/>
        <v>4932.308</v>
      </c>
      <c r="P6" s="910">
        <f t="shared" si="0"/>
        <v>0</v>
      </c>
      <c r="Q6" s="910">
        <f t="shared" si="0"/>
        <v>0</v>
      </c>
      <c r="R6" s="179"/>
      <c r="S6" s="179"/>
    </row>
    <row r="7" spans="1:21">
      <c r="A7" s="139">
        <v>45046</v>
      </c>
      <c r="B7" s="514">
        <f t="shared" ref="B7:B12" si="1">SUM(H7,J7,L7,N7,P7)</f>
        <v>14</v>
      </c>
      <c r="C7" s="514">
        <f t="shared" ref="C7:C12" si="2">SUM(I7,K7,M7,O7,Q7)</f>
        <v>1981.3000000000002</v>
      </c>
      <c r="D7" s="180">
        <v>14</v>
      </c>
      <c r="E7" s="488">
        <v>1981.3</v>
      </c>
      <c r="F7" s="181">
        <v>0</v>
      </c>
      <c r="G7" s="181">
        <v>0</v>
      </c>
      <c r="H7" s="180">
        <v>2</v>
      </c>
      <c r="I7" s="488">
        <v>32.56</v>
      </c>
      <c r="J7" s="180">
        <v>0</v>
      </c>
      <c r="K7" s="181">
        <v>0</v>
      </c>
      <c r="L7" s="180">
        <v>9</v>
      </c>
      <c r="M7" s="488">
        <v>996.63</v>
      </c>
      <c r="N7" s="180">
        <v>3</v>
      </c>
      <c r="O7" s="488">
        <v>952.11</v>
      </c>
      <c r="P7" s="180">
        <v>0</v>
      </c>
      <c r="Q7" s="181">
        <v>0</v>
      </c>
      <c r="R7" s="182"/>
      <c r="S7" s="182"/>
      <c r="T7" s="182"/>
      <c r="U7" s="182"/>
    </row>
    <row r="8" spans="1:21">
      <c r="A8" s="139">
        <v>45077</v>
      </c>
      <c r="B8" s="514">
        <f t="shared" si="1"/>
        <v>14</v>
      </c>
      <c r="C8" s="514">
        <f t="shared" si="2"/>
        <v>7273.5560999999998</v>
      </c>
      <c r="D8" s="180">
        <v>14</v>
      </c>
      <c r="E8" s="488">
        <v>7273.5570000000007</v>
      </c>
      <c r="F8" s="181">
        <v>0</v>
      </c>
      <c r="G8" s="181">
        <v>0</v>
      </c>
      <c r="H8" s="180">
        <v>5</v>
      </c>
      <c r="I8" s="488">
        <v>6901.38</v>
      </c>
      <c r="J8" s="180">
        <v>1</v>
      </c>
      <c r="K8" s="181">
        <v>27.069099999999999</v>
      </c>
      <c r="L8" s="180">
        <v>4</v>
      </c>
      <c r="M8" s="488">
        <v>245.00899999999999</v>
      </c>
      <c r="N8" s="180">
        <v>4</v>
      </c>
      <c r="O8" s="488">
        <v>100.098</v>
      </c>
      <c r="P8" s="180">
        <v>0</v>
      </c>
      <c r="Q8" s="181">
        <v>0</v>
      </c>
      <c r="R8" s="182"/>
      <c r="S8" s="182"/>
      <c r="T8" s="489"/>
      <c r="U8" s="489"/>
    </row>
    <row r="9" spans="1:21">
      <c r="A9" s="139">
        <v>45078</v>
      </c>
      <c r="B9" s="514">
        <f t="shared" si="1"/>
        <v>25</v>
      </c>
      <c r="C9" s="514">
        <f t="shared" si="2"/>
        <v>1484.4839166999998</v>
      </c>
      <c r="D9" s="180">
        <v>25</v>
      </c>
      <c r="E9" s="488">
        <v>1484.4702000000002</v>
      </c>
      <c r="F9" s="181">
        <v>0</v>
      </c>
      <c r="G9" s="181">
        <v>0</v>
      </c>
      <c r="H9" s="180">
        <v>6</v>
      </c>
      <c r="I9" s="488">
        <v>856.56319999999994</v>
      </c>
      <c r="J9" s="180">
        <v>1</v>
      </c>
      <c r="K9" s="181">
        <v>57.210799999999999</v>
      </c>
      <c r="L9" s="180">
        <v>16</v>
      </c>
      <c r="M9" s="181">
        <v>508.36991669999998</v>
      </c>
      <c r="N9" s="180">
        <v>2</v>
      </c>
      <c r="O9" s="488">
        <v>62.34</v>
      </c>
      <c r="P9" s="180">
        <v>0</v>
      </c>
      <c r="Q9" s="181">
        <v>0</v>
      </c>
      <c r="R9" s="182"/>
      <c r="S9" s="182"/>
    </row>
    <row r="10" spans="1:21">
      <c r="A10" s="139">
        <v>45108</v>
      </c>
      <c r="B10" s="514">
        <f t="shared" si="1"/>
        <v>28</v>
      </c>
      <c r="C10" s="514">
        <f t="shared" si="2"/>
        <v>4386.9628420000008</v>
      </c>
      <c r="D10" s="512">
        <v>28</v>
      </c>
      <c r="E10" s="514">
        <v>4386.9613552999999</v>
      </c>
      <c r="F10" s="515">
        <v>0</v>
      </c>
      <c r="G10" s="515">
        <v>0</v>
      </c>
      <c r="H10" s="512">
        <v>10</v>
      </c>
      <c r="I10" s="515">
        <v>2699.6228420000002</v>
      </c>
      <c r="J10" s="512">
        <v>1</v>
      </c>
      <c r="K10" s="515">
        <v>26.94</v>
      </c>
      <c r="L10" s="512">
        <v>13</v>
      </c>
      <c r="M10" s="514">
        <v>952.22</v>
      </c>
      <c r="N10" s="512">
        <v>4</v>
      </c>
      <c r="O10" s="514">
        <v>708.18</v>
      </c>
      <c r="P10" s="512">
        <v>0</v>
      </c>
      <c r="Q10" s="515">
        <v>0</v>
      </c>
      <c r="R10" s="182"/>
      <c r="S10" s="182"/>
    </row>
    <row r="11" spans="1:21">
      <c r="A11" s="139">
        <v>45139</v>
      </c>
      <c r="B11" s="514">
        <f t="shared" si="1"/>
        <v>31</v>
      </c>
      <c r="C11" s="514">
        <f t="shared" si="2"/>
        <v>6466.6735768000008</v>
      </c>
      <c r="D11" s="516">
        <v>31</v>
      </c>
      <c r="E11" s="514">
        <v>6466.6735767999999</v>
      </c>
      <c r="F11" s="515">
        <v>0</v>
      </c>
      <c r="G11" s="515">
        <v>0</v>
      </c>
      <c r="H11" s="513">
        <v>5</v>
      </c>
      <c r="I11" s="513">
        <v>799.55944499999987</v>
      </c>
      <c r="J11" s="180">
        <v>0</v>
      </c>
      <c r="K11" s="181">
        <v>0</v>
      </c>
      <c r="L11" s="513">
        <v>21</v>
      </c>
      <c r="M11" s="513">
        <v>4629.6641318000011</v>
      </c>
      <c r="N11" s="513">
        <v>5</v>
      </c>
      <c r="O11" s="513">
        <v>1037.45</v>
      </c>
      <c r="P11" s="513">
        <v>0</v>
      </c>
      <c r="Q11" s="513">
        <v>0</v>
      </c>
      <c r="R11" s="182"/>
      <c r="S11" s="182"/>
    </row>
    <row r="12" spans="1:21">
      <c r="A12" s="139">
        <v>45170</v>
      </c>
      <c r="B12" s="514">
        <f t="shared" si="1"/>
        <v>35</v>
      </c>
      <c r="C12" s="514">
        <f t="shared" si="2"/>
        <v>9564.3700000000008</v>
      </c>
      <c r="D12" s="514">
        <f>B12</f>
        <v>35</v>
      </c>
      <c r="E12" s="514">
        <f>C12</f>
        <v>9564.3700000000008</v>
      </c>
      <c r="F12" s="514">
        <v>0</v>
      </c>
      <c r="G12" s="514">
        <v>0</v>
      </c>
      <c r="H12" s="514">
        <v>3</v>
      </c>
      <c r="I12" s="514">
        <v>2421.35</v>
      </c>
      <c r="J12" s="514">
        <v>1</v>
      </c>
      <c r="K12" s="514">
        <v>17.07</v>
      </c>
      <c r="L12" s="514">
        <v>26</v>
      </c>
      <c r="M12" s="514">
        <v>5053.8200000000006</v>
      </c>
      <c r="N12" s="514">
        <v>5</v>
      </c>
      <c r="O12" s="514">
        <v>2072.13</v>
      </c>
      <c r="P12" s="514">
        <v>0</v>
      </c>
      <c r="Q12" s="514">
        <v>0</v>
      </c>
      <c r="R12" s="182"/>
      <c r="S12" s="182"/>
    </row>
    <row r="13" spans="1:21">
      <c r="A13" s="1255" t="s">
        <v>238</v>
      </c>
      <c r="B13" s="1255"/>
      <c r="C13" s="1255"/>
      <c r="D13" s="1255"/>
      <c r="E13" s="1255"/>
      <c r="F13" s="1255"/>
      <c r="G13" s="1255"/>
      <c r="H13" s="1255"/>
      <c r="I13" s="1255"/>
      <c r="J13" s="183"/>
      <c r="K13" s="184"/>
      <c r="L13" s="183"/>
      <c r="M13" s="184"/>
      <c r="N13" s="183"/>
      <c r="O13" s="184"/>
      <c r="P13" s="183"/>
      <c r="Q13" s="184"/>
      <c r="R13" s="85"/>
      <c r="S13" s="85"/>
    </row>
    <row r="14" spans="1:21">
      <c r="A14" s="1196" t="s">
        <v>1306</v>
      </c>
      <c r="B14" s="1196"/>
      <c r="C14" s="1196"/>
      <c r="D14" s="1196"/>
      <c r="E14" s="185"/>
      <c r="F14" s="185"/>
      <c r="G14" s="185"/>
      <c r="H14" s="185"/>
      <c r="I14" s="185"/>
      <c r="J14" s="183"/>
      <c r="K14" s="184"/>
      <c r="L14" s="183"/>
      <c r="M14" s="184"/>
      <c r="N14" s="183"/>
      <c r="O14" s="184"/>
      <c r="P14" s="183"/>
      <c r="Q14" s="184"/>
      <c r="R14" s="85"/>
      <c r="S14" s="85"/>
    </row>
    <row r="15" spans="1:21">
      <c r="A15" s="1196" t="s">
        <v>175</v>
      </c>
      <c r="B15" s="1196"/>
      <c r="C15" s="89"/>
      <c r="D15" s="186"/>
      <c r="E15" s="186"/>
      <c r="F15" s="186"/>
      <c r="G15" s="186"/>
      <c r="H15" s="186"/>
      <c r="I15" s="186"/>
      <c r="J15" s="183"/>
      <c r="N15" s="183"/>
      <c r="O15" s="184"/>
      <c r="P15" s="183"/>
      <c r="Q15" s="183"/>
      <c r="R15" s="183"/>
      <c r="S15" s="183"/>
    </row>
    <row r="16" spans="1:21">
      <c r="A16" s="187"/>
      <c r="B16" s="183"/>
      <c r="C16" s="184"/>
      <c r="D16" s="183"/>
      <c r="E16" s="184"/>
      <c r="F16" s="183"/>
      <c r="G16" s="183"/>
      <c r="H16" s="183"/>
      <c r="I16" s="183"/>
      <c r="J16" s="183"/>
      <c r="N16" s="183"/>
      <c r="O16" s="184"/>
      <c r="P16" s="183"/>
      <c r="Q16" s="183"/>
      <c r="R16" s="183"/>
      <c r="S16" s="183"/>
    </row>
    <row r="17" spans="1:19">
      <c r="A17" s="187"/>
      <c r="B17" s="188"/>
      <c r="C17" s="188"/>
      <c r="D17" s="188"/>
      <c r="E17" s="188"/>
      <c r="F17" s="183"/>
      <c r="G17" s="183"/>
      <c r="H17" s="183"/>
      <c r="I17" s="183"/>
      <c r="J17" s="183"/>
      <c r="N17" s="189"/>
      <c r="O17" s="189"/>
      <c r="P17" s="189"/>
      <c r="Q17" s="189"/>
      <c r="R17" s="190"/>
      <c r="S17" s="190"/>
    </row>
    <row r="18" spans="1:19">
      <c r="A18" s="187"/>
      <c r="B18" s="188"/>
      <c r="C18" s="188"/>
      <c r="D18" s="188"/>
      <c r="E18" s="188"/>
      <c r="F18" s="56"/>
      <c r="G18" s="56"/>
      <c r="H18" s="191"/>
      <c r="I18" s="188"/>
      <c r="J18" s="188"/>
      <c r="N18" s="188"/>
      <c r="O18" s="188"/>
      <c r="P18" s="56"/>
      <c r="Q18" s="56"/>
      <c r="R18" s="56"/>
      <c r="S18" s="56"/>
    </row>
    <row r="19" spans="1:19">
      <c r="A19" s="187"/>
      <c r="B19" s="188"/>
      <c r="C19" s="192"/>
      <c r="D19" s="188"/>
      <c r="E19" s="192"/>
      <c r="F19" s="192"/>
      <c r="G19" s="192"/>
      <c r="H19" s="188"/>
      <c r="I19" s="192"/>
      <c r="J19" s="188"/>
      <c r="N19" s="188"/>
      <c r="O19" s="192"/>
      <c r="P19" s="188"/>
      <c r="Q19" s="192"/>
      <c r="R19" s="192"/>
      <c r="S19" s="192"/>
    </row>
    <row r="20" spans="1:19">
      <c r="A20" s="187"/>
      <c r="B20" s="188"/>
      <c r="C20" s="192"/>
      <c r="D20" s="188"/>
      <c r="E20" s="192"/>
      <c r="F20" s="192"/>
      <c r="G20" s="192"/>
      <c r="H20" s="188"/>
      <c r="I20" s="192"/>
      <c r="J20" s="188"/>
      <c r="K20" s="192"/>
      <c r="L20" s="188"/>
      <c r="M20" s="192"/>
      <c r="N20" s="188"/>
      <c r="O20" s="192"/>
      <c r="P20" s="188"/>
      <c r="Q20" s="192"/>
      <c r="R20" s="192"/>
      <c r="S20" s="192"/>
    </row>
    <row r="21" spans="1:19">
      <c r="A21" s="154"/>
      <c r="B21" s="193"/>
      <c r="C21" s="182"/>
      <c r="D21" s="193"/>
      <c r="E21" s="182"/>
      <c r="F21" s="182"/>
      <c r="G21" s="182"/>
      <c r="H21" s="193"/>
      <c r="I21" s="182"/>
      <c r="J21" s="193"/>
      <c r="K21" s="182"/>
      <c r="L21" s="193"/>
      <c r="M21" s="182"/>
      <c r="N21" s="193"/>
      <c r="O21" s="182"/>
      <c r="P21" s="193"/>
      <c r="Q21" s="182"/>
      <c r="R21" s="182"/>
      <c r="S21" s="182"/>
    </row>
    <row r="22" spans="1:19">
      <c r="A22" s="154"/>
      <c r="B22" s="193"/>
      <c r="C22" s="182"/>
      <c r="D22" s="193"/>
      <c r="E22" s="182"/>
      <c r="F22" s="182"/>
      <c r="G22" s="182"/>
      <c r="H22" s="193"/>
      <c r="I22" s="182"/>
      <c r="J22" s="193"/>
      <c r="K22" s="182"/>
      <c r="L22" s="193"/>
      <c r="M22" s="182"/>
      <c r="N22" s="193"/>
      <c r="O22" s="182"/>
      <c r="P22" s="193"/>
      <c r="Q22" s="182"/>
      <c r="R22" s="182"/>
      <c r="S22" s="182"/>
    </row>
    <row r="23" spans="1:19">
      <c r="A23" s="154"/>
      <c r="B23" s="193"/>
      <c r="C23" s="182"/>
      <c r="D23" s="193"/>
      <c r="E23" s="182"/>
      <c r="F23" s="182"/>
      <c r="G23" s="182"/>
      <c r="H23" s="193"/>
      <c r="I23" s="182"/>
      <c r="J23" s="193"/>
      <c r="K23" s="182"/>
      <c r="L23" s="193"/>
      <c r="M23" s="182"/>
      <c r="N23" s="193"/>
      <c r="O23" s="182"/>
      <c r="P23" s="193"/>
      <c r="Q23" s="182"/>
      <c r="R23" s="182"/>
      <c r="S23" s="182"/>
    </row>
    <row r="25" spans="1:19">
      <c r="J25" s="194"/>
      <c r="K25" s="194"/>
      <c r="L25" s="194"/>
      <c r="M25" s="194"/>
      <c r="N25" s="194"/>
      <c r="O25" s="194"/>
      <c r="P25" s="194"/>
      <c r="Q25" s="194"/>
      <c r="R25" s="173"/>
      <c r="S25" s="173"/>
    </row>
    <row r="26" spans="1:19">
      <c r="J26" s="89"/>
      <c r="K26" s="89"/>
      <c r="L26" s="89"/>
      <c r="M26" s="194"/>
      <c r="N26" s="194"/>
      <c r="O26" s="194"/>
      <c r="P26" s="194"/>
      <c r="Q26" s="194"/>
      <c r="R26" s="173"/>
      <c r="S26" s="173"/>
    </row>
    <row r="27" spans="1:19">
      <c r="J27" s="194"/>
      <c r="K27" s="194"/>
      <c r="L27" s="194"/>
      <c r="M27" s="194"/>
      <c r="N27" s="194"/>
      <c r="O27" s="194"/>
      <c r="P27" s="194"/>
      <c r="Q27" s="194"/>
      <c r="R27" s="64"/>
    </row>
  </sheetData>
  <mergeCells count="15">
    <mergeCell ref="A13:I13"/>
    <mergeCell ref="A14:D14"/>
    <mergeCell ref="A15:B15"/>
    <mergeCell ref="A1:Q1"/>
    <mergeCell ref="A2:A4"/>
    <mergeCell ref="B2:C3"/>
    <mergeCell ref="D2:G2"/>
    <mergeCell ref="H2:Q2"/>
    <mergeCell ref="D3:E3"/>
    <mergeCell ref="F3:G3"/>
    <mergeCell ref="H3:I3"/>
    <mergeCell ref="J3:K3"/>
    <mergeCell ref="L3:M3"/>
    <mergeCell ref="N3:O3"/>
    <mergeCell ref="P3:Q3"/>
  </mergeCells>
  <printOptions horizontalCentered="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Klassify>
  <SNO>1</SNO>
  <KDate>2023-08-11 16:53:47</KDate>
  <Classification>SEBI-PUBLIC</Classification>
  <Subclassification/>
  <HostName>MUM0128007</HostName>
  <Domain_User>SEBINT/8007</Domain_User>
  <IPAdd>10.88.96.128</IPAdd>
  <FilePath>X:\Bulletin\2023 08 August\SEBI_Bulletin_August_2023.xlsx</FilePath>
  <KID>6C3C8C09061F638273696270073079</KID>
  <UniqueName/>
  <Suggested/>
  <Justification/>
</Klassify>
</file>

<file path=customXml/itemProps1.xml><?xml version="1.0" encoding="utf-8"?>
<ds:datastoreItem xmlns:ds="http://schemas.openxmlformats.org/officeDocument/2006/customXml" ds:itemID="{C763D44E-AA55-4E41-90D6-77D821A0F9D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75</vt:i4>
      </vt:variant>
      <vt:variant>
        <vt:lpstr>Named Ranges</vt:lpstr>
      </vt:variant>
      <vt:variant>
        <vt:i4>13</vt:i4>
      </vt:variant>
    </vt:vector>
  </HeadingPairs>
  <TitlesOfParts>
    <vt:vector size="88" baseType="lpstr">
      <vt:lpstr>Data Summary</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vt:lpstr>
      <vt:lpstr>54</vt:lpstr>
      <vt:lpstr>55</vt:lpstr>
      <vt:lpstr>56</vt:lpstr>
      <vt:lpstr>57</vt:lpstr>
      <vt:lpstr>58</vt:lpstr>
      <vt:lpstr>59</vt:lpstr>
      <vt:lpstr>60</vt:lpstr>
      <vt:lpstr>61</vt:lpstr>
      <vt:lpstr>62</vt:lpstr>
      <vt:lpstr>63</vt:lpstr>
      <vt:lpstr>64</vt:lpstr>
      <vt:lpstr>65</vt:lpstr>
      <vt:lpstr>66</vt:lpstr>
      <vt:lpstr>67</vt:lpstr>
      <vt:lpstr>68</vt:lpstr>
      <vt:lpstr>69</vt:lpstr>
      <vt:lpstr>70</vt:lpstr>
      <vt:lpstr>71</vt:lpstr>
      <vt:lpstr>72</vt:lpstr>
      <vt:lpstr>73</vt:lpstr>
      <vt:lpstr>74</vt:lpstr>
      <vt:lpstr>'2'!Print_Area</vt:lpstr>
      <vt:lpstr>'3'!Print_Area</vt:lpstr>
      <vt:lpstr>'5'!Print_Area</vt:lpstr>
      <vt:lpstr>'64'!Print_Area</vt:lpstr>
      <vt:lpstr>'65'!Print_Area</vt:lpstr>
      <vt:lpstr>'66'!Print_Area</vt:lpstr>
      <vt:lpstr>'67'!Print_Area</vt:lpstr>
      <vt:lpstr>'68'!Print_Area</vt:lpstr>
      <vt:lpstr>'69'!Print_Area</vt:lpstr>
      <vt:lpstr>'70'!Print_Area</vt:lpstr>
      <vt:lpstr>'71'!Print_Area</vt:lpstr>
      <vt:lpstr>'72'!Print_Area</vt:lpstr>
      <vt:lpstr>'73'!Print_Area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2023-10-19T05:46:40Z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SEBI-PUBLIC</vt:lpwstr>
  </property>
  <property fmtid="{D5CDD505-2E9C-101B-9397-08002B2CF9AE}" pid="3" name="Rules">
    <vt:lpwstr/>
  </property>
  <property fmtid="{D5CDD505-2E9C-101B-9397-08002B2CF9AE}" pid="4" name="KID">
    <vt:lpwstr>6C3C8C09061F638273696270073079</vt:lpwstr>
  </property>
</Properties>
</file>