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865" activeTab="5"/>
  </bookViews>
  <sheets>
    <sheet name="Data Summary"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externalReferences>
    <externalReference r:id="rId76"/>
  </externalReferences>
  <definedNames>
    <definedName name="_xlnm._FilterDatabase" localSheetId="2" hidden="1">'2'!$A$2:$Q$33</definedName>
    <definedName name="_xlnm._FilterDatabase" localSheetId="3" hidden="1">'3'!$A$2:$J$3</definedName>
    <definedName name="_xlnm._FilterDatabase" localSheetId="72" hidden="1">'72'!$A$1:$P$50</definedName>
    <definedName name="_xlnm.Print_Area" localSheetId="2">'2'!$A$1:$Q$33</definedName>
    <definedName name="_xlnm.Print_Area" localSheetId="3">'3'!$A$1:$J$10</definedName>
    <definedName name="_xlnm.Print_Area" localSheetId="5">'5'!$A$1:$I$65</definedName>
    <definedName name="_xlnm.Print_Area" localSheetId="64">'64'!$A$1:$L$18</definedName>
    <definedName name="_xlnm.Print_Area" localSheetId="65">'65'!$A$1:$F$14</definedName>
    <definedName name="_xlnm.Print_Area" localSheetId="66">'66'!$A$1:$AM$27</definedName>
    <definedName name="_xlnm.Print_Area" localSheetId="67">'67'!$A$1:$T$16</definedName>
    <definedName name="_xlnm.Print_Area" localSheetId="68">'68'!$A$1:$N$28</definedName>
    <definedName name="_xlnm.Print_Area" localSheetId="69">'69'!$A$1:$N$28</definedName>
    <definedName name="_xlnm.Print_Area" localSheetId="70">'70'!$A$1:$H$40</definedName>
    <definedName name="_xlnm.Print_Area" localSheetId="71">'71'!$A$1:$O$56</definedName>
    <definedName name="_xlnm.Print_Area" localSheetId="72">'72'!$A$1:$N$50</definedName>
    <definedName name="_xlnm.Print_Area" localSheetId="73">'73'!$A$1:$O$46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7" l="1"/>
  <c r="H59" i="7"/>
  <c r="G59" i="7"/>
  <c r="F59" i="7"/>
  <c r="I58" i="7"/>
  <c r="H58" i="7"/>
  <c r="G58" i="7"/>
  <c r="F58" i="7"/>
  <c r="E54" i="7"/>
  <c r="D54" i="7"/>
  <c r="C54" i="7"/>
  <c r="B54" i="7"/>
  <c r="E51" i="7"/>
  <c r="E57" i="7" s="1"/>
  <c r="D51" i="7"/>
  <c r="D57" i="7" s="1"/>
  <c r="C51" i="7"/>
  <c r="C57" i="7" s="1"/>
  <c r="B51" i="7"/>
  <c r="B57" i="7" s="1"/>
  <c r="I49" i="7"/>
  <c r="H49" i="7"/>
  <c r="G49" i="7"/>
  <c r="F49" i="7"/>
  <c r="I47" i="7"/>
  <c r="H47" i="7"/>
  <c r="G47" i="7"/>
  <c r="F47" i="7"/>
  <c r="G44" i="7"/>
  <c r="F44" i="7"/>
  <c r="G43" i="7"/>
  <c r="F43" i="7"/>
  <c r="G42" i="7"/>
  <c r="I39" i="7"/>
  <c r="G39" i="7"/>
  <c r="I36" i="7"/>
  <c r="G36" i="7"/>
  <c r="C34" i="7"/>
  <c r="I33" i="7"/>
  <c r="G33" i="7"/>
  <c r="C33" i="7"/>
  <c r="B33" i="7"/>
  <c r="I30" i="7"/>
  <c r="G30" i="7"/>
  <c r="C30" i="7"/>
  <c r="B30" i="7"/>
  <c r="I27" i="7"/>
  <c r="G27" i="7"/>
  <c r="C27" i="7"/>
  <c r="B27" i="7"/>
  <c r="B26" i="7"/>
  <c r="I25" i="7"/>
  <c r="I43" i="7" s="1"/>
  <c r="H25" i="7"/>
  <c r="H43" i="7" s="1"/>
  <c r="C25" i="7"/>
  <c r="B25" i="7"/>
  <c r="I23" i="7"/>
  <c r="H23" i="7"/>
  <c r="C23" i="7"/>
  <c r="B23" i="7"/>
  <c r="I22" i="7"/>
  <c r="H22" i="7"/>
  <c r="C22" i="7"/>
  <c r="B22" i="7"/>
  <c r="I18" i="7"/>
  <c r="G18" i="7"/>
  <c r="C18" i="7"/>
  <c r="C21" i="7" s="1"/>
  <c r="B18" i="7"/>
  <c r="B21" i="7" s="1"/>
  <c r="B24" i="7" s="1"/>
  <c r="I15" i="7"/>
  <c r="I21" i="7" s="1"/>
  <c r="G15" i="7"/>
  <c r="G21" i="7" s="1"/>
  <c r="C15" i="7"/>
  <c r="B15" i="7"/>
  <c r="I14" i="7"/>
  <c r="I26" i="7" s="1"/>
  <c r="I44" i="7" s="1"/>
  <c r="H14" i="7"/>
  <c r="H26" i="7" s="1"/>
  <c r="H44" i="7" s="1"/>
  <c r="C14" i="7"/>
  <c r="C26" i="7" s="1"/>
  <c r="B14" i="7"/>
  <c r="I13" i="7"/>
  <c r="H13" i="7"/>
  <c r="C13" i="7"/>
  <c r="B13" i="7"/>
  <c r="B12" i="7"/>
  <c r="I9" i="7"/>
  <c r="G9" i="7"/>
  <c r="C9" i="7"/>
  <c r="C12" i="7" s="1"/>
  <c r="I6" i="7"/>
  <c r="I12" i="7" s="1"/>
  <c r="G6" i="7"/>
  <c r="G12" i="7" s="1"/>
  <c r="C6" i="7"/>
  <c r="G24" i="7" l="1"/>
  <c r="I24" i="7"/>
  <c r="I42" i="7"/>
  <c r="C24" i="7"/>
  <c r="B5" i="75" l="1"/>
  <c r="C5" i="11" l="1"/>
  <c r="D5" i="11"/>
  <c r="E5" i="11"/>
  <c r="F5" i="11"/>
  <c r="G5" i="11"/>
  <c r="H5" i="11"/>
  <c r="I5" i="11"/>
  <c r="J5" i="11"/>
  <c r="K5" i="11"/>
  <c r="L5" i="11"/>
  <c r="M5" i="11"/>
  <c r="N5" i="11"/>
  <c r="O5" i="11"/>
  <c r="B5" i="11"/>
  <c r="B6" i="11"/>
  <c r="B7" i="11"/>
  <c r="C7" i="11"/>
  <c r="B8" i="11"/>
  <c r="C8" i="11"/>
  <c r="B9" i="11"/>
  <c r="C9" i="11"/>
  <c r="B10" i="11"/>
  <c r="C10" i="11"/>
  <c r="C6" i="11"/>
  <c r="H6" i="10"/>
  <c r="I6" i="10"/>
  <c r="M6" i="10"/>
  <c r="B6" i="61" l="1"/>
  <c r="C5" i="75" l="1"/>
  <c r="D5" i="75"/>
  <c r="E5" i="75"/>
  <c r="F5" i="75"/>
  <c r="G5" i="75"/>
  <c r="H5" i="75"/>
  <c r="I5" i="75"/>
  <c r="J5" i="75"/>
  <c r="O77" i="7" l="1"/>
  <c r="C77" i="7"/>
  <c r="N18" i="76" l="1"/>
  <c r="M18" i="76"/>
  <c r="L18" i="76"/>
  <c r="I18" i="76"/>
  <c r="H18" i="76"/>
  <c r="G18" i="76"/>
  <c r="D18" i="76"/>
  <c r="C18" i="76"/>
  <c r="B18" i="76"/>
  <c r="P16" i="76"/>
  <c r="F16" i="76"/>
  <c r="P15" i="76"/>
  <c r="F15" i="76"/>
  <c r="P14" i="76"/>
  <c r="F14" i="76"/>
  <c r="P13" i="76"/>
  <c r="F13" i="76"/>
  <c r="P12" i="76"/>
  <c r="F12" i="76"/>
  <c r="P11" i="76"/>
  <c r="F11" i="76"/>
  <c r="P10" i="76"/>
  <c r="F10" i="76"/>
  <c r="P9" i="76"/>
  <c r="F9" i="76"/>
  <c r="P8" i="76"/>
  <c r="F8" i="76"/>
  <c r="P7" i="76"/>
  <c r="F7" i="76"/>
  <c r="P6" i="76"/>
  <c r="P18" i="76" s="1"/>
  <c r="F6" i="76"/>
  <c r="F18" i="76" s="1"/>
  <c r="J10" i="75"/>
  <c r="I10" i="75"/>
  <c r="H10" i="75"/>
  <c r="J9" i="75"/>
  <c r="I9" i="75"/>
  <c r="H9" i="75"/>
  <c r="J8" i="75"/>
  <c r="I8" i="75"/>
  <c r="H8" i="75"/>
  <c r="J7" i="75"/>
  <c r="I7" i="75"/>
  <c r="H7" i="75"/>
  <c r="J6" i="75"/>
  <c r="I6" i="75"/>
  <c r="H6" i="75"/>
  <c r="J5" i="72"/>
  <c r="I5" i="72"/>
  <c r="H5" i="72"/>
  <c r="G5" i="72"/>
  <c r="F5" i="72"/>
  <c r="E5" i="72"/>
  <c r="D5" i="72"/>
  <c r="C5" i="72"/>
  <c r="B5" i="72"/>
  <c r="F8" i="70"/>
  <c r="E8" i="70"/>
  <c r="F7" i="70"/>
  <c r="E7" i="70"/>
  <c r="F6" i="69"/>
  <c r="F7" i="69" s="1"/>
  <c r="F8" i="69" s="1"/>
  <c r="F9" i="69" s="1"/>
  <c r="E4" i="69"/>
  <c r="F4" i="69" s="1"/>
  <c r="D4" i="69"/>
  <c r="C4" i="69"/>
  <c r="B4" i="69"/>
  <c r="K5" i="52" l="1"/>
  <c r="J5" i="52"/>
  <c r="I5" i="52"/>
  <c r="H5" i="52"/>
  <c r="G5" i="52"/>
  <c r="F5" i="52"/>
  <c r="E5" i="52"/>
  <c r="D5" i="52"/>
  <c r="C5" i="52"/>
  <c r="B5" i="52"/>
  <c r="H5" i="49"/>
  <c r="G5" i="49"/>
  <c r="F5" i="49"/>
  <c r="E5" i="49"/>
  <c r="D5" i="49"/>
  <c r="C5" i="49"/>
  <c r="B5" i="49"/>
  <c r="U7" i="37"/>
  <c r="T7" i="37"/>
  <c r="J10" i="31"/>
  <c r="G10" i="31"/>
  <c r="D10" i="31"/>
  <c r="J9" i="31"/>
  <c r="G9" i="31"/>
  <c r="D9" i="31"/>
  <c r="J8" i="31"/>
  <c r="G8" i="31"/>
  <c r="D8" i="31"/>
  <c r="J7" i="31"/>
  <c r="G7" i="31"/>
  <c r="D7" i="31"/>
  <c r="J6" i="31"/>
  <c r="G6" i="31"/>
  <c r="D6" i="31"/>
  <c r="J5" i="31"/>
  <c r="G5" i="31"/>
  <c r="D5" i="31"/>
  <c r="O45" i="68" l="1"/>
  <c r="N45" i="68"/>
  <c r="J45" i="68"/>
  <c r="I45" i="68"/>
  <c r="H45" i="68"/>
  <c r="G45" i="68"/>
  <c r="F45" i="68"/>
  <c r="E45" i="68"/>
  <c r="J42" i="68"/>
  <c r="I42" i="68"/>
  <c r="H42" i="68"/>
  <c r="G42" i="68"/>
  <c r="F42" i="68"/>
  <c r="E42" i="68"/>
  <c r="J40" i="68"/>
  <c r="I40" i="68"/>
  <c r="H40" i="68"/>
  <c r="G40" i="68"/>
  <c r="F40" i="68"/>
  <c r="E40" i="68"/>
  <c r="J38" i="68"/>
  <c r="I38" i="68"/>
  <c r="H38" i="68"/>
  <c r="G38" i="68"/>
  <c r="F38" i="68"/>
  <c r="E38" i="68"/>
  <c r="J33" i="68"/>
  <c r="J43" i="68" s="1"/>
  <c r="I33" i="68"/>
  <c r="I43" i="68" s="1"/>
  <c r="H33" i="68"/>
  <c r="H43" i="68" s="1"/>
  <c r="G33" i="68"/>
  <c r="G43" i="68" s="1"/>
  <c r="F33" i="68"/>
  <c r="F43" i="68" s="1"/>
  <c r="E33" i="68"/>
  <c r="E43" i="68" s="1"/>
  <c r="O28" i="68"/>
  <c r="N28" i="68"/>
  <c r="J27" i="68"/>
  <c r="J28" i="68" s="1"/>
  <c r="I27" i="68"/>
  <c r="I28" i="68" s="1"/>
  <c r="H27" i="68"/>
  <c r="H28" i="68" s="1"/>
  <c r="G27" i="68"/>
  <c r="G28" i="68" s="1"/>
  <c r="F27" i="68"/>
  <c r="F28" i="68" s="1"/>
  <c r="E27" i="68"/>
  <c r="E28" i="68" s="1"/>
  <c r="J25" i="68"/>
  <c r="I25" i="68"/>
  <c r="H25" i="68"/>
  <c r="G25" i="68"/>
  <c r="F25" i="68"/>
  <c r="E25" i="68"/>
  <c r="J20" i="68"/>
  <c r="I20" i="68"/>
  <c r="J19" i="68"/>
  <c r="I19" i="68"/>
  <c r="H19" i="68"/>
  <c r="G19" i="68"/>
  <c r="F19" i="68"/>
  <c r="E19" i="68"/>
  <c r="J16" i="68"/>
  <c r="I16" i="68"/>
  <c r="H16" i="68"/>
  <c r="G16" i="68"/>
  <c r="F16" i="68"/>
  <c r="E16" i="68"/>
  <c r="J13" i="68"/>
  <c r="I13" i="68"/>
  <c r="H13" i="68"/>
  <c r="G13" i="68"/>
  <c r="F13" i="68"/>
  <c r="E13" i="68"/>
  <c r="J9" i="68"/>
  <c r="I9" i="68"/>
  <c r="H9" i="68"/>
  <c r="H20" i="68" s="1"/>
  <c r="G9" i="68"/>
  <c r="G20" i="68" s="1"/>
  <c r="F9" i="68"/>
  <c r="F20" i="68" s="1"/>
  <c r="E9" i="68"/>
  <c r="E20" i="68" s="1"/>
  <c r="K47" i="67"/>
  <c r="J47" i="67"/>
  <c r="I47" i="67"/>
  <c r="H47" i="67"/>
  <c r="G47" i="67"/>
  <c r="F47" i="67"/>
  <c r="K35" i="67"/>
  <c r="J35" i="67"/>
  <c r="I35" i="67"/>
  <c r="I36" i="67" s="1"/>
  <c r="H35" i="67"/>
  <c r="H36" i="67" s="1"/>
  <c r="G35" i="67"/>
  <c r="G36" i="67" s="1"/>
  <c r="F35" i="67"/>
  <c r="F36" i="67" s="1"/>
  <c r="K31" i="67"/>
  <c r="K36" i="67" s="1"/>
  <c r="J31" i="67"/>
  <c r="J36" i="67" s="1"/>
  <c r="I31" i="67"/>
  <c r="H31" i="67"/>
  <c r="G31" i="67"/>
  <c r="F31" i="67"/>
  <c r="K29" i="67"/>
  <c r="J29" i="67"/>
  <c r="I29" i="67"/>
  <c r="H29" i="67"/>
  <c r="G29" i="67"/>
  <c r="F29" i="67"/>
  <c r="J49" i="66"/>
  <c r="I49" i="66"/>
  <c r="H49" i="66"/>
  <c r="G49" i="66"/>
  <c r="F49" i="66"/>
  <c r="E49" i="66"/>
  <c r="J46" i="66"/>
  <c r="I46" i="66"/>
  <c r="H46" i="66"/>
  <c r="G46" i="66"/>
  <c r="F46" i="66"/>
  <c r="F50" i="66" s="1"/>
  <c r="E46" i="66"/>
  <c r="E50" i="66" s="1"/>
  <c r="J42" i="66"/>
  <c r="J50" i="66" s="1"/>
  <c r="I42" i="66"/>
  <c r="I50" i="66" s="1"/>
  <c r="H42" i="66"/>
  <c r="H50" i="66" s="1"/>
  <c r="G42" i="66"/>
  <c r="G50" i="66" s="1"/>
  <c r="F42" i="66"/>
  <c r="E42" i="66"/>
  <c r="J36" i="66"/>
  <c r="I36" i="66"/>
  <c r="H36" i="66"/>
  <c r="G36" i="66"/>
  <c r="F36" i="66"/>
  <c r="E36" i="66"/>
  <c r="J32" i="66"/>
  <c r="I32" i="66"/>
  <c r="H32" i="66"/>
  <c r="G32" i="66"/>
  <c r="F32" i="66"/>
  <c r="E32" i="66"/>
  <c r="J27" i="66"/>
  <c r="I27" i="66"/>
  <c r="H27" i="66"/>
  <c r="G27" i="66"/>
  <c r="F27" i="66"/>
  <c r="E27" i="66"/>
  <c r="J20" i="66"/>
  <c r="I20" i="66"/>
  <c r="H20" i="66"/>
  <c r="G20" i="66"/>
  <c r="F20" i="66"/>
  <c r="E20" i="66"/>
  <c r="J11" i="66"/>
  <c r="J37" i="66" s="1"/>
  <c r="I11" i="66"/>
  <c r="I37" i="66" s="1"/>
  <c r="H11" i="66"/>
  <c r="H37" i="66" s="1"/>
  <c r="G11" i="66"/>
  <c r="G37" i="66" s="1"/>
  <c r="F11" i="66"/>
  <c r="F37" i="66" s="1"/>
  <c r="E11" i="66"/>
  <c r="E37" i="66" s="1"/>
  <c r="J18" i="64"/>
  <c r="I18" i="64"/>
  <c r="H18" i="64"/>
  <c r="G18" i="64"/>
  <c r="F18" i="64"/>
  <c r="E18" i="64"/>
  <c r="D18" i="64"/>
  <c r="C18" i="64"/>
  <c r="B18" i="64"/>
  <c r="N6" i="64"/>
  <c r="M6" i="64"/>
  <c r="L6" i="64"/>
  <c r="K6" i="64"/>
  <c r="J6" i="64"/>
  <c r="I6" i="64"/>
  <c r="H6" i="64"/>
  <c r="G6" i="64"/>
  <c r="F6" i="64"/>
  <c r="E6" i="64"/>
  <c r="D6" i="64"/>
  <c r="C6" i="64"/>
  <c r="B6" i="64"/>
  <c r="A25" i="63"/>
  <c r="J18" i="63"/>
  <c r="I18" i="63"/>
  <c r="H18" i="63"/>
  <c r="G18" i="63"/>
  <c r="F18" i="63"/>
  <c r="E18" i="63"/>
  <c r="D18" i="63"/>
  <c r="C18" i="63"/>
  <c r="B18" i="63"/>
  <c r="N6" i="63"/>
  <c r="M6" i="63"/>
  <c r="L6" i="63"/>
  <c r="K6" i="63"/>
  <c r="J6" i="63"/>
  <c r="I6" i="63"/>
  <c r="H6" i="63"/>
  <c r="G6" i="63"/>
  <c r="F6" i="63"/>
  <c r="E6" i="63"/>
  <c r="D6" i="63"/>
  <c r="C6" i="63"/>
  <c r="B6" i="63"/>
  <c r="T6" i="62"/>
  <c r="S6" i="62"/>
  <c r="R6" i="62"/>
  <c r="Q6" i="62"/>
  <c r="P6" i="62"/>
  <c r="O6" i="62"/>
  <c r="N6" i="62"/>
  <c r="M6" i="62"/>
  <c r="L6" i="62"/>
  <c r="K6" i="62"/>
  <c r="J6" i="62"/>
  <c r="I6" i="62"/>
  <c r="H6" i="62"/>
  <c r="G6" i="62"/>
  <c r="F6" i="62"/>
  <c r="E6" i="62"/>
  <c r="D6" i="62"/>
  <c r="C6" i="62"/>
  <c r="B6" i="62"/>
  <c r="A25" i="61"/>
  <c r="R18" i="61"/>
  <c r="Q18" i="61"/>
  <c r="P18" i="61"/>
  <c r="O18" i="61"/>
  <c r="N18" i="61"/>
  <c r="M18" i="61"/>
  <c r="L18" i="61"/>
  <c r="K18" i="61"/>
  <c r="J18" i="61"/>
  <c r="I18" i="61"/>
  <c r="H18" i="61"/>
  <c r="G18" i="61"/>
  <c r="F18" i="61"/>
  <c r="E18" i="61"/>
  <c r="D18" i="61"/>
  <c r="C18" i="61"/>
  <c r="B18" i="61"/>
  <c r="R6" i="61"/>
  <c r="Q6" i="61"/>
  <c r="P6" i="61"/>
  <c r="O6" i="61"/>
  <c r="N6" i="61"/>
  <c r="M6" i="61"/>
  <c r="L6" i="61"/>
  <c r="K6" i="61"/>
  <c r="J6" i="61"/>
  <c r="I6" i="61"/>
  <c r="H6" i="61"/>
  <c r="G6" i="61"/>
  <c r="F6" i="61"/>
  <c r="E6" i="61"/>
  <c r="D6" i="61"/>
  <c r="C6" i="61"/>
  <c r="A12" i="60"/>
  <c r="E5" i="60"/>
  <c r="D5" i="60"/>
  <c r="C5" i="60"/>
  <c r="B5" i="60"/>
  <c r="I5" i="18" l="1"/>
  <c r="H5" i="18"/>
  <c r="G5" i="18"/>
  <c r="F5" i="18"/>
  <c r="E5" i="18"/>
  <c r="D5" i="18"/>
  <c r="C5" i="18"/>
  <c r="I10" i="18"/>
  <c r="H10" i="18"/>
  <c r="I7" i="6" l="1"/>
  <c r="C7" i="6"/>
  <c r="D7" i="6"/>
  <c r="E7" i="6"/>
  <c r="F7" i="6"/>
  <c r="G7" i="6"/>
  <c r="H7" i="6"/>
  <c r="B7" i="6"/>
  <c r="E38" i="17" l="1"/>
  <c r="O73" i="7" l="1"/>
  <c r="D73" i="7"/>
  <c r="E73" i="7"/>
  <c r="F73" i="7"/>
  <c r="G73" i="7"/>
  <c r="H73" i="7"/>
  <c r="I73" i="7"/>
  <c r="J73" i="7"/>
  <c r="K73" i="7"/>
  <c r="L73" i="7"/>
  <c r="M73" i="7"/>
  <c r="N73" i="7"/>
  <c r="P73" i="7"/>
  <c r="Q73" i="7"/>
  <c r="C5" i="14"/>
  <c r="D5" i="14"/>
  <c r="E5" i="14"/>
  <c r="F5" i="14"/>
  <c r="G5" i="14"/>
  <c r="H5" i="14"/>
  <c r="I5" i="14"/>
  <c r="B5" i="14"/>
  <c r="C6" i="8"/>
  <c r="D6" i="8"/>
  <c r="E6" i="8"/>
  <c r="F6" i="8"/>
  <c r="G6" i="8"/>
  <c r="H6" i="8"/>
  <c r="I6" i="8"/>
  <c r="B6" i="8"/>
  <c r="C5" i="12"/>
  <c r="D5" i="12"/>
  <c r="E5" i="12"/>
  <c r="F5" i="12"/>
  <c r="G5" i="12"/>
  <c r="H5" i="12"/>
  <c r="I5" i="12"/>
  <c r="J5" i="12"/>
  <c r="K5" i="12"/>
  <c r="B5" i="12"/>
  <c r="C5" i="13"/>
  <c r="D5" i="13"/>
  <c r="E5" i="13"/>
  <c r="F5" i="13"/>
  <c r="G5" i="13"/>
  <c r="H5" i="13"/>
  <c r="I5" i="13"/>
  <c r="J5" i="13"/>
  <c r="K5" i="13"/>
  <c r="B5" i="13"/>
  <c r="D6" i="10" l="1"/>
  <c r="C6" i="10"/>
  <c r="E6" i="10"/>
  <c r="F6" i="10"/>
  <c r="G6" i="10"/>
  <c r="J6" i="10"/>
  <c r="K6" i="10"/>
  <c r="L6" i="10"/>
  <c r="N6" i="10"/>
  <c r="O6" i="10"/>
  <c r="P6" i="10"/>
  <c r="Q6" i="10"/>
  <c r="B6" i="10"/>
  <c r="C11" i="10"/>
  <c r="B11" i="10"/>
  <c r="B78" i="7" l="1"/>
  <c r="B73" i="7" s="1"/>
  <c r="C78" i="7"/>
  <c r="Q5" i="14" l="1"/>
  <c r="R5" i="14"/>
  <c r="S5" i="14"/>
  <c r="T5" i="14"/>
  <c r="U5" i="14"/>
  <c r="I9" i="18" l="1"/>
  <c r="H9" i="18"/>
  <c r="I8" i="18"/>
  <c r="H8" i="18"/>
  <c r="I7" i="18"/>
  <c r="H7" i="18"/>
  <c r="I6" i="18"/>
  <c r="H6" i="18"/>
  <c r="J5" i="16" l="1"/>
  <c r="I5" i="16"/>
  <c r="H5" i="16"/>
  <c r="G5" i="16"/>
  <c r="F5" i="16"/>
  <c r="E5" i="16"/>
  <c r="D5" i="16"/>
  <c r="C5" i="16"/>
  <c r="B5" i="16"/>
  <c r="M6" i="15"/>
  <c r="L6" i="15"/>
  <c r="K6" i="15"/>
  <c r="J6" i="15"/>
  <c r="I6" i="15"/>
  <c r="H6" i="15"/>
  <c r="G6" i="15"/>
  <c r="F6" i="15"/>
  <c r="E6" i="15"/>
  <c r="D6" i="15"/>
  <c r="C6" i="15"/>
  <c r="B6" i="15"/>
  <c r="E6" i="14"/>
  <c r="D6" i="14"/>
  <c r="C73" i="7"/>
  <c r="B77" i="7"/>
  <c r="C76" i="7"/>
  <c r="B76" i="7"/>
  <c r="C75" i="7"/>
  <c r="B75" i="7"/>
  <c r="C74" i="7"/>
  <c r="B74" i="7"/>
</calcChain>
</file>

<file path=xl/sharedStrings.xml><?xml version="1.0" encoding="utf-8"?>
<sst xmlns="http://schemas.openxmlformats.org/spreadsheetml/2006/main" count="3552" uniqueCount="1385">
  <si>
    <t xml:space="preserve">           </t>
  </si>
  <si>
    <t>CURRENT STATISTICS</t>
  </si>
  <si>
    <t>Table 1: SEBI Registered Market Intermediaries/Institutions</t>
  </si>
  <si>
    <t>Table 2: Company-Wise Capital Raised through Public and Rights Issues (Equity)</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</si>
  <si>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</si>
  <si>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</si>
  <si>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</si>
  <si>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</si>
  <si>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</si>
  <si>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</si>
  <si>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</si>
  <si>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</si>
  <si>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</si>
  <si>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</si>
  <si>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</si>
  <si>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</si>
  <si>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</si>
  <si>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</si>
  <si>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</si>
  <si>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</si>
  <si>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</si>
  <si>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</si>
  <si>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</si>
  <si>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</si>
  <si>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</si>
  <si>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</si>
  <si>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</si>
  <si>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</si>
  <si>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</si>
  <si>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</si>
  <si>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</si>
  <si>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</si>
  <si>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</si>
  <si>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</si>
  <si>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</si>
  <si>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</si>
  <si>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</si>
  <si>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</si>
  <si>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</si>
  <si>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</si>
  <si>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</si>
  <si>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</si>
  <si>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</si>
  <si>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</si>
  <si>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</si>
  <si>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</si>
  <si>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</si>
  <si>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</si>
  <si>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</si>
  <si>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</si>
  <si>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</si>
  <si>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</si>
  <si>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</si>
  <si>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</si>
  <si>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</si>
  <si>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</si>
  <si>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</si>
  <si>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</si>
  <si>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</si>
  <si>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</si>
  <si>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</si>
  <si>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</si>
  <si>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</si>
  <si>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</si>
  <si>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</si>
  <si>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</si>
  <si>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</si>
  <si>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</si>
  <si>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</si>
  <si>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</si>
  <si>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</si>
  <si>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</si>
  <si>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</si>
  <si>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</si>
  <si>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</si>
  <si>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</si>
  <si>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</si>
  <si>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 xml:space="preserve">Market Intermediaries </t>
  </si>
  <si>
    <t>2022-23</t>
  </si>
  <si>
    <t>2023-24$</t>
  </si>
  <si>
    <t>Stock Exchanges (Cash Segment)</t>
  </si>
  <si>
    <t>Stock Exchanges (Equity Derivatives Segment)</t>
  </si>
  <si>
    <t>Stock Exchanges (Currency Derivatives Segment)</t>
  </si>
  <si>
    <t>Stock Exchanges (Commodity Derivatives Segment)</t>
  </si>
  <si>
    <t>Brokers (Cash Segment)</t>
  </si>
  <si>
    <t>BSE</t>
  </si>
  <si>
    <t>NSE</t>
  </si>
  <si>
    <t>MSEI</t>
  </si>
  <si>
    <t>Brokers (Equity Derivatives Segment)</t>
  </si>
  <si>
    <t>Brokers (Currency Derivatives Segment)</t>
  </si>
  <si>
    <t>Brokers (Debt Segment)</t>
  </si>
  <si>
    <t>Brokers (Commodity Derivatives Segment)</t>
  </si>
  <si>
    <t>MCX</t>
  </si>
  <si>
    <t>NCDEX</t>
  </si>
  <si>
    <t>ICEX</t>
  </si>
  <si>
    <t>Corporate  Brokers(Cash Segment)</t>
  </si>
  <si>
    <t>Foreign Portfolio Investors (FPIs)</t>
  </si>
  <si>
    <t>Custodians</t>
  </si>
  <si>
    <t>Designated Depositories Participants (DDPs)</t>
  </si>
  <si>
    <t>Depositories</t>
  </si>
  <si>
    <t>Depository Participants</t>
  </si>
  <si>
    <t>NSDL</t>
  </si>
  <si>
    <t>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</si>
  <si>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</si>
  <si>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</si>
  <si>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</si>
  <si>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</si>
  <si>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</si>
  <si>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</si>
  <si>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</si>
  <si>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</si>
  <si>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</si>
  <si>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</si>
  <si>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</si>
  <si>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</si>
  <si>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</si>
  <si>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</si>
  <si>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</si>
  <si>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</si>
  <si>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</si>
  <si>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</si>
  <si>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</si>
  <si>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Notes:</t>
  </si>
  <si>
    <t>$ indicates as on July 31, 2023</t>
  </si>
  <si>
    <t>Source: SEBI, NSDL, CDSL.</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</si>
  <si>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</si>
  <si>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</si>
  <si>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</si>
  <si>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</si>
  <si>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</si>
  <si>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</si>
  <si>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</si>
  <si>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</si>
  <si>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</si>
  <si>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</si>
  <si>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</si>
  <si>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</si>
  <si>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</si>
  <si>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</si>
  <si>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</si>
  <si>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</si>
  <si>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</si>
  <si>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</si>
  <si>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</si>
  <si>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</si>
  <si>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</si>
  <si>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</si>
  <si>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</si>
  <si>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</si>
  <si>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</si>
  <si>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</si>
  <si>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</si>
  <si>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</si>
  <si>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</si>
  <si>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</si>
  <si>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</si>
  <si>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</si>
  <si>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</si>
  <si>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</si>
  <si>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</si>
  <si>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</si>
  <si>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</si>
  <si>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</si>
  <si>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</si>
  <si>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</si>
  <si>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</si>
  <si>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</si>
  <si>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</si>
  <si>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</si>
  <si>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</si>
  <si>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</si>
  <si>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</si>
  <si>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</si>
  <si>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</si>
  <si>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</si>
  <si>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</si>
  <si>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</si>
  <si>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Table 5 A: Consolidated Resource Mobilisation through Primary markets</t>
  </si>
  <si>
    <t>Modes of Fund Raising</t>
  </si>
  <si>
    <t>Financial Sector</t>
  </si>
  <si>
    <t>Non-Financial Sector</t>
  </si>
  <si>
    <t>No. of Issues</t>
  </si>
  <si>
    <t>Amount
(Rs.crore)</t>
  </si>
  <si>
    <t>Equity Issues</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</si>
  <si>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</si>
  <si>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</si>
  <si>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</si>
  <si>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</si>
  <si>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3. The data in Table 5 A is being segregated into Financial and Non Financial Sector from the current month onwards. </t>
  </si>
  <si>
    <t xml:space="preserve">Table 5B: Capital Raised from the Primary Market through  Public and Rights Issues </t>
  </si>
  <si>
    <t>Total
(Equity+Debt)</t>
  </si>
  <si>
    <t>Category-wise (Equity)</t>
  </si>
  <si>
    <t>Issue-Type (Equity)</t>
  </si>
  <si>
    <t>Instrument-Wise (Equity and Debt)</t>
  </si>
  <si>
    <t>Public</t>
  </si>
  <si>
    <t>Listed</t>
  </si>
  <si>
    <t>IPOs</t>
  </si>
  <si>
    <t>Equities</t>
  </si>
  <si>
    <t>Debt</t>
  </si>
  <si>
    <t>At Par</t>
  </si>
  <si>
    <t>At Premium</t>
  </si>
  <si>
    <t>No. of issues</t>
  </si>
  <si>
    <t>Amount 
( ₹   crore)</t>
  </si>
  <si>
    <t xml:space="preserve">Notes: 1. Amount for public debt issue for last two months is provisional and may get updated 
</t>
  </si>
  <si>
    <t>3. Equity data on IPO issues are categorised based on the listing date .</t>
  </si>
  <si>
    <t>4. Debt issues are classified based on closing date of the issue</t>
  </si>
  <si>
    <t>Table 6:  Resource Moblisiation by SMEs through Equity Issues</t>
  </si>
  <si>
    <t>Year/ Month</t>
  </si>
  <si>
    <t>New Issues listed at SME Platform</t>
  </si>
  <si>
    <t>FPOs by SMEs</t>
  </si>
  <si>
    <t>SME IPOs</t>
  </si>
  <si>
    <t>IPOs of Start-ups</t>
  </si>
  <si>
    <t>Amount 
( ₹ crore)</t>
  </si>
  <si>
    <t>Notes - From April 2020 onwards, data on IPO issues are categorised based on the listing date.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</si>
  <si>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</si>
  <si>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</si>
  <si>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</si>
  <si>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</si>
  <si>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</si>
  <si>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</si>
  <si>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</si>
  <si>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</si>
  <si>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</si>
  <si>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</si>
  <si>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</si>
  <si>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</si>
  <si>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</si>
  <si>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</si>
  <si>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</si>
  <si>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</si>
  <si>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</si>
  <si>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</si>
  <si>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</si>
  <si>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</si>
  <si>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</si>
  <si>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</si>
  <si>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</si>
  <si>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</si>
  <si>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</si>
  <si>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</si>
  <si>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</si>
  <si>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</si>
  <si>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</si>
  <si>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</si>
  <si>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</si>
  <si>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</si>
  <si>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</si>
  <si>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</si>
  <si>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</si>
  <si>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2022-23$</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</si>
  <si>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</si>
  <si>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</si>
  <si>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</si>
  <si>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</si>
  <si>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</si>
  <si>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</si>
  <si>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</si>
  <si>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</si>
  <si>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</si>
  <si>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</si>
  <si>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</si>
  <si>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</si>
  <si>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</si>
  <si>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</si>
  <si>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</si>
  <si>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</si>
  <si>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</si>
  <si>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</si>
  <si>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</si>
  <si>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</si>
  <si>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</si>
  <si>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</si>
  <si>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</si>
  <si>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</si>
  <si>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</si>
  <si>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</si>
  <si>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</si>
  <si>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</si>
  <si>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</si>
  <si>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</si>
  <si>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</si>
  <si>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</si>
  <si>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</si>
  <si>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</si>
  <si>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</si>
  <si>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</si>
  <si>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</si>
  <si>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</si>
  <si>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</si>
  <si>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</si>
  <si>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</si>
  <si>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</si>
  <si>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</si>
  <si>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</si>
  <si>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</si>
  <si>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</si>
  <si>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</si>
  <si>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</si>
  <si>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</si>
  <si>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</si>
  <si>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</si>
  <si>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</si>
  <si>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</si>
  <si>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</si>
  <si>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</si>
  <si>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</si>
  <si>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</si>
  <si>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</si>
  <si>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</si>
  <si>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</si>
  <si>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</si>
  <si>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</si>
  <si>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</si>
  <si>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</si>
  <si>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</si>
  <si>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</si>
  <si>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</si>
  <si>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</si>
  <si>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</si>
  <si>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</si>
  <si>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</si>
  <si>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</si>
  <si>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</si>
  <si>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</si>
  <si>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</si>
  <si>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</si>
  <si>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</si>
  <si>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</si>
  <si>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</si>
  <si>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</si>
  <si>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</si>
  <si>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</si>
  <si>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</si>
  <si>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</si>
  <si>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</si>
  <si>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</si>
  <si>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</si>
  <si>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</si>
  <si>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</si>
  <si>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</si>
  <si>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</si>
  <si>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</si>
  <si>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</si>
  <si>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</si>
  <si>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</si>
  <si>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</si>
  <si>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</si>
  <si>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</si>
  <si>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</si>
  <si>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</si>
  <si>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</si>
  <si>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</si>
  <si>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</si>
  <si>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</si>
  <si>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</si>
  <si>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</si>
  <si>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</si>
  <si>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</si>
  <si>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</si>
  <si>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</si>
  <si>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</si>
  <si>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</si>
  <si>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</si>
  <si>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</si>
  <si>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</si>
  <si>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</si>
  <si>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</si>
  <si>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</si>
  <si>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</si>
  <si>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</si>
  <si>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</si>
  <si>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</si>
  <si>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</si>
  <si>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</si>
  <si>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</si>
  <si>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</si>
  <si>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</si>
  <si>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</si>
  <si>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</si>
  <si>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</si>
  <si>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</si>
  <si>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</si>
  <si>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</si>
  <si>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</si>
  <si>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</si>
  <si>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</si>
  <si>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</si>
  <si>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</si>
  <si>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</si>
  <si>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</si>
  <si>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</si>
  <si>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</si>
  <si>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</si>
  <si>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</si>
  <si>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</si>
  <si>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</si>
  <si>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</si>
  <si>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</si>
  <si>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</si>
  <si>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</si>
  <si>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</si>
  <si>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</si>
  <si>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</si>
  <si>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</si>
  <si>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</si>
  <si>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</si>
  <si>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</si>
  <si>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</si>
  <si>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</si>
  <si>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</si>
  <si>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</si>
  <si>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</si>
  <si>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</si>
  <si>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</si>
  <si>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</si>
  <si>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</si>
  <si>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</si>
  <si>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</si>
  <si>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</si>
  <si>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</si>
  <si>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</si>
  <si>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</si>
  <si>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</si>
  <si>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</si>
  <si>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</si>
  <si>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</si>
  <si>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</si>
  <si>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</si>
  <si>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</si>
  <si>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</si>
  <si>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</si>
  <si>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</si>
  <si>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</si>
  <si>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</si>
  <si>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</si>
  <si>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</si>
  <si>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</si>
  <si>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</si>
  <si>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</si>
  <si>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</si>
  <si>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</si>
  <si>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</si>
  <si>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</si>
  <si>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</si>
  <si>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</si>
  <si>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</si>
  <si>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</si>
  <si>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</si>
  <si>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</si>
  <si>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</si>
  <si>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</si>
  <si>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</si>
  <si>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</si>
  <si>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</si>
  <si>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</si>
  <si>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</si>
  <si>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</si>
  <si>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</si>
  <si>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</si>
  <si>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</si>
  <si>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</si>
  <si>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</si>
  <si>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</si>
  <si>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</si>
  <si>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</si>
  <si>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</si>
  <si>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</si>
  <si>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</si>
  <si>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</si>
  <si>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</si>
  <si>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</si>
  <si>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</si>
  <si>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</si>
  <si>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</si>
  <si>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</si>
  <si>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</si>
  <si>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</si>
  <si>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</si>
  <si>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</si>
  <si>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</si>
  <si>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</si>
  <si>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</si>
  <si>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</si>
  <si>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</si>
  <si>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</si>
  <si>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</si>
  <si>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</si>
  <si>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</si>
  <si>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</si>
  <si>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</si>
  <si>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</si>
  <si>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</si>
  <si>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</si>
  <si>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</si>
  <si>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</si>
  <si>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</si>
  <si>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</si>
  <si>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</si>
  <si>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</si>
  <si>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</si>
  <si>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</si>
  <si>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</si>
  <si>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</si>
  <si>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</si>
  <si>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</si>
  <si>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</si>
  <si>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</si>
  <si>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</si>
  <si>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</si>
  <si>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</si>
  <si>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</si>
  <si>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</si>
  <si>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</si>
  <si>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</si>
  <si>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</si>
  <si>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</si>
  <si>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</si>
  <si>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</si>
  <si>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</si>
  <si>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</si>
  <si>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</si>
  <si>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</si>
  <si>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</si>
  <si>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</si>
  <si>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</si>
  <si>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</si>
  <si>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</si>
  <si>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</si>
  <si>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</si>
  <si>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</si>
  <si>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</si>
  <si>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</si>
  <si>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</si>
  <si>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</si>
  <si>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</si>
  <si>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</si>
  <si>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</si>
  <si>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</si>
  <si>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</si>
  <si>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</si>
  <si>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</si>
  <si>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</si>
  <si>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</si>
  <si>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</si>
  <si>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</si>
  <si>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</si>
  <si>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</si>
  <si>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</si>
  <si>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</si>
  <si>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</si>
  <si>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</si>
  <si>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</si>
  <si>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</si>
  <si>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</si>
  <si>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</si>
  <si>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</si>
  <si>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</si>
  <si>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</si>
  <si>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</si>
  <si>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</si>
  <si>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</si>
  <si>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</si>
  <si>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</si>
  <si>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</si>
  <si>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</si>
  <si>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</si>
  <si>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</si>
  <si>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</si>
  <si>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</si>
  <si>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</si>
  <si>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</si>
  <si>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</si>
  <si>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</si>
  <si>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</si>
  <si>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</si>
  <si>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</si>
  <si>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</si>
  <si>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</si>
  <si>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</si>
  <si>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</si>
  <si>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</si>
  <si>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</si>
  <si>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</si>
  <si>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</si>
  <si>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</si>
  <si>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</si>
  <si>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</si>
  <si>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</si>
  <si>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</si>
  <si>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</si>
  <si>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</si>
  <si>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</si>
  <si>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</si>
  <si>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</si>
  <si>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</si>
  <si>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</si>
  <si>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</si>
  <si>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</si>
  <si>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</si>
  <si>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</si>
  <si>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</si>
  <si>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</si>
  <si>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</si>
  <si>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Source: ICCL.</t>
  </si>
  <si>
    <t>Table 32: Settlement Statistics for Cash Segment of NSE</t>
  </si>
  <si>
    <t>Delivered Value      (₹  crore)</t>
  </si>
  <si>
    <t>Settlement Statistics for settlement type N, excluding CM Series IL &amp; BL</t>
  </si>
  <si>
    <t>Source: NCL.</t>
  </si>
  <si>
    <t>Table 33: Settlement Statistics for Cash Segment of MSEI</t>
  </si>
  <si>
    <t>Month Sorting</t>
  </si>
  <si>
    <t>Delivered Value      (₹ crore)</t>
  </si>
  <si>
    <t>Settlement Guarantee Fund(₹ crore)</t>
  </si>
  <si>
    <t>Source: MCCIL.</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</si>
  <si>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</si>
  <si>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</si>
  <si>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</si>
  <si>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</si>
  <si>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</si>
  <si>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</si>
  <si>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</si>
  <si>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</si>
  <si>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</si>
  <si>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</si>
  <si>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</si>
  <si>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</si>
  <si>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</si>
  <si>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</si>
  <si>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</si>
  <si>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</si>
  <si>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</si>
  <si>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</si>
  <si>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</si>
  <si>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</si>
  <si>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</si>
  <si>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</si>
  <si>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</si>
  <si>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</si>
  <si>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</si>
  <si>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</si>
  <si>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</si>
  <si>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</si>
  <si>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</si>
  <si>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</si>
  <si>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</si>
  <si>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</si>
  <si>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</si>
  <si>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</si>
  <si>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</si>
  <si>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</si>
  <si>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</si>
  <si>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</si>
  <si>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</si>
  <si>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</si>
  <si>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</si>
  <si>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</si>
  <si>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</si>
  <si>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</si>
  <si>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</si>
  <si>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</si>
  <si>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</si>
  <si>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</si>
  <si>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</si>
  <si>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</si>
  <si>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</si>
  <si>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</si>
  <si>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</si>
  <si>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</si>
  <si>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</si>
  <si>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</si>
  <si>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</si>
  <si>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</si>
  <si>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</si>
  <si>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</si>
  <si>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</si>
  <si>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</si>
  <si>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</si>
  <si>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</si>
  <si>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</si>
  <si>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</si>
  <si>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</si>
  <si>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</si>
  <si>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</si>
  <si>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</si>
  <si>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</si>
  <si>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</si>
  <si>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</si>
  <si>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</si>
  <si>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</si>
  <si>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</si>
  <si>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</si>
  <si>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</si>
  <si>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</si>
  <si>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</si>
  <si>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</si>
  <si>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</si>
  <si>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</si>
  <si>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</si>
  <si>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</si>
  <si>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</si>
  <si>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</si>
  <si>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</si>
  <si>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</si>
  <si>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</si>
  <si>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</si>
  <si>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</si>
  <si>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</si>
  <si>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</si>
  <si>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</si>
  <si>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</si>
  <si>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</si>
  <si>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</si>
  <si>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</si>
  <si>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</si>
  <si>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</si>
  <si>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</si>
  <si>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</si>
  <si>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</si>
  <si>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</si>
  <si>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</si>
  <si>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</si>
  <si>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</si>
  <si>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</si>
  <si>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</si>
  <si>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</si>
  <si>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</si>
  <si>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</si>
  <si>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</si>
  <si>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</si>
  <si>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</si>
  <si>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</si>
  <si>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Average Quantity of shares settled daily (quantity of shares settled during the month (divided by actual settlement days))</t>
  </si>
  <si>
    <t>Value of shares settled during the month in dematerialized form</t>
  </si>
  <si>
    <t>Average Value of shares settled daily (value of shares settled during the month (divided by actual settlement days))</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</si>
  <si>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</si>
  <si>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</si>
  <si>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</si>
  <si>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</si>
  <si>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</si>
  <si>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</si>
  <si>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</si>
  <si>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</si>
  <si>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</si>
  <si>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</si>
  <si>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</si>
  <si>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</si>
  <si>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</si>
  <si>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</si>
  <si>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</si>
  <si>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</si>
  <si>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</si>
  <si>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</si>
  <si>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</si>
  <si>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</si>
  <si>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</si>
  <si>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</si>
  <si>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</si>
  <si>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</si>
  <si>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</si>
  <si>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</si>
  <si>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</si>
  <si>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</si>
  <si>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</si>
  <si>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</si>
  <si>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</si>
  <si>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</si>
  <si>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</si>
  <si>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</si>
  <si>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</si>
  <si>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</si>
  <si>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</si>
  <si>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</si>
  <si>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</si>
  <si>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</si>
  <si>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</si>
  <si>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</si>
  <si>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</si>
  <si>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</si>
  <si>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</si>
  <si>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</si>
  <si>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</si>
  <si>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</si>
  <si>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</si>
  <si>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</si>
  <si>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</si>
  <si>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</si>
  <si>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Source: NCDEX, MCX, BSE and NSE</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</si>
  <si>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</si>
  <si>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</si>
  <si>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</si>
  <si>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</si>
  <si>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</si>
  <si>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</si>
  <si>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</si>
  <si>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</si>
  <si>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</si>
  <si>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</si>
  <si>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</si>
  <si>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</si>
  <si>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</si>
  <si>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</si>
  <si>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</si>
  <si>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</si>
  <si>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</si>
  <si>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</si>
  <si>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</si>
  <si>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</si>
  <si>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</si>
  <si>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</si>
  <si>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</si>
  <si>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</si>
  <si>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</si>
  <si>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</si>
  <si>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</si>
  <si>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</si>
  <si>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</si>
  <si>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</si>
  <si>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</si>
  <si>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</si>
  <si>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</si>
  <si>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</si>
  <si>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</si>
  <si>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</si>
  <si>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</si>
  <si>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</si>
  <si>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</si>
  <si>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</si>
  <si>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</si>
  <si>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</si>
  <si>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</si>
  <si>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</si>
  <si>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</si>
  <si>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</si>
  <si>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</si>
  <si>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</si>
  <si>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</si>
  <si>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</si>
  <si>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</si>
  <si>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</si>
  <si>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</si>
  <si>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</si>
  <si>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</si>
  <si>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</si>
  <si>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</si>
  <si>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</si>
  <si>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</si>
  <si>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</si>
  <si>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</si>
  <si>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</si>
  <si>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</si>
  <si>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Total Turnover (Rs. Crore) *</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</si>
  <si>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</si>
  <si>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</si>
  <si>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</si>
  <si>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Source: MCX, NCDEX, BSE and NSE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</si>
  <si>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</si>
  <si>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</si>
  <si>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</si>
  <si>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</si>
  <si>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</si>
  <si>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</si>
  <si>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</si>
  <si>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</si>
  <si>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</si>
  <si>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</si>
  <si>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</si>
  <si>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</si>
  <si>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</si>
  <si>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</si>
  <si>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</si>
  <si>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</si>
  <si>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</si>
  <si>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</si>
  <si>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</si>
  <si>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</si>
  <si>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</si>
  <si>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</si>
  <si>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</si>
  <si>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</si>
  <si>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</si>
  <si>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</si>
  <si>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</si>
  <si>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</si>
  <si>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</si>
  <si>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</si>
  <si>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</si>
  <si>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</si>
  <si>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</si>
  <si>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</si>
  <si>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</si>
  <si>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</si>
  <si>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</si>
  <si>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</si>
  <si>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</si>
  <si>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</si>
  <si>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</si>
  <si>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</si>
  <si>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</si>
  <si>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</si>
  <si>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</si>
  <si>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</si>
  <si>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</si>
  <si>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</si>
  <si>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</si>
  <si>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</si>
  <si>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</si>
  <si>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</si>
  <si>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</si>
  <si>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</si>
  <si>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</si>
  <si>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</si>
  <si>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</si>
  <si>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</si>
  <si>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</si>
  <si>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</si>
  <si>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</si>
  <si>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</si>
  <si>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</si>
  <si>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</si>
  <si>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</si>
  <si>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</si>
  <si>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</si>
  <si>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</si>
  <si>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</si>
  <si>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</si>
  <si>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</si>
  <si>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</si>
  <si>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</si>
  <si>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</si>
  <si>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</si>
  <si>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</si>
  <si>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</si>
  <si>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</si>
  <si>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</si>
  <si>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</si>
  <si>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</si>
  <si>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</si>
  <si>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</si>
  <si>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</si>
  <si>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</si>
  <si>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</si>
  <si>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</si>
  <si>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</si>
  <si>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</si>
  <si>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</si>
  <si>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</si>
  <si>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</si>
  <si>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</si>
  <si>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</si>
  <si>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</si>
  <si>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</si>
  <si>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</si>
  <si>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</si>
  <si>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</si>
  <si>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</si>
  <si>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</si>
  <si>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</si>
  <si>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</si>
  <si>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</si>
  <si>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</si>
  <si>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</si>
  <si>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</si>
  <si>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</si>
  <si>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</si>
  <si>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</si>
  <si>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</si>
  <si>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</si>
  <si>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</si>
  <si>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</si>
  <si>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</si>
  <si>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</si>
  <si>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</si>
  <si>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</si>
  <si>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</si>
  <si>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</si>
  <si>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</si>
  <si>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</si>
  <si>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</si>
  <si>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</si>
  <si>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</si>
  <si>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</si>
  <si>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</si>
  <si>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</si>
  <si>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</si>
  <si>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</si>
  <si>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</si>
  <si>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</si>
  <si>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</si>
  <si>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</si>
  <si>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</si>
  <si>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</si>
  <si>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</si>
  <si>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</si>
  <si>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</si>
  <si>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</si>
  <si>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</si>
  <si>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</si>
  <si>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</si>
  <si>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</si>
  <si>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</si>
  <si>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</si>
  <si>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</si>
  <si>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</si>
  <si>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</si>
  <si>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</si>
  <si>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</si>
  <si>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</si>
  <si>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</si>
  <si>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</si>
  <si>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</si>
  <si>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</si>
  <si>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</si>
  <si>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</si>
  <si>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</si>
  <si>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</si>
  <si>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</si>
  <si>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</si>
  <si>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</si>
  <si>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</si>
  <si>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</si>
  <si>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</si>
  <si>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</si>
  <si>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</si>
  <si>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</si>
  <si>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</si>
  <si>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</si>
  <si>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</si>
  <si>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</si>
  <si>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Note: 1.AGRIDEX volume is in '000 lots " .</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</si>
  <si>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</si>
  <si>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</si>
  <si>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</si>
  <si>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</si>
  <si>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</si>
  <si>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</si>
  <si>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</si>
  <si>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</si>
  <si>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</si>
  <si>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</si>
  <si>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</si>
  <si>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</si>
  <si>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</si>
  <si>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</si>
  <si>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</si>
  <si>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</si>
  <si>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</si>
  <si>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</si>
  <si>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</si>
  <si>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</si>
  <si>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</si>
  <si>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</si>
  <si>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</si>
  <si>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</si>
  <si>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</si>
  <si>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</si>
  <si>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</si>
  <si>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</si>
  <si>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</si>
  <si>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</si>
  <si>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</si>
  <si>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</si>
  <si>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</si>
  <si>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</si>
  <si>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</si>
  <si>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</si>
  <si>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</si>
  <si>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</si>
  <si>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</si>
  <si>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</si>
  <si>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</si>
  <si>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</si>
  <si>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</si>
  <si>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</si>
  <si>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</si>
  <si>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</si>
  <si>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</si>
  <si>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</si>
  <si>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</si>
  <si>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</si>
  <si>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</si>
  <si>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</si>
  <si>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</si>
  <si>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</si>
  <si>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</si>
  <si>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</si>
  <si>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</si>
  <si>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</si>
  <si>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</si>
  <si>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</si>
  <si>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</si>
  <si>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</si>
  <si>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 xml:space="preserve">Notes:  </t>
  </si>
  <si>
    <t>Amount 
(₹ crore)</t>
  </si>
  <si>
    <t>No.</t>
  </si>
  <si>
    <t>Financial Institutions</t>
  </si>
  <si>
    <t>Local
Pension
Funds</t>
  </si>
  <si>
    <t>Insurance
Companies</t>
  </si>
  <si>
    <t>Corporates</t>
  </si>
  <si>
    <t>NRIs</t>
  </si>
  <si>
    <t>OCBs</t>
  </si>
  <si>
    <t>FVCI</t>
  </si>
  <si>
    <t>FDI</t>
  </si>
  <si>
    <t>Foreign
Depositories</t>
  </si>
  <si>
    <t xml:space="preserve">FPIs </t>
  </si>
  <si>
    <t>Client</t>
  </si>
  <si>
    <t>Net assets of INR 66,590.39 crores pertaining to Funds of Funds Schemes for March ,2023 is not included in the above data.</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</si>
  <si>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</si>
  <si>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</si>
  <si>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</si>
  <si>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</si>
  <si>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</si>
  <si>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</si>
  <si>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</si>
  <si>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</si>
  <si>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</si>
  <si>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</si>
  <si>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</si>
  <si>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</si>
  <si>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</si>
  <si>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</si>
  <si>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</si>
  <si>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</si>
  <si>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</si>
  <si>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</si>
  <si>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</si>
  <si>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</si>
  <si>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</si>
  <si>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</si>
  <si>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</si>
  <si>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</si>
  <si>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</si>
  <si>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</si>
  <si>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</si>
  <si>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</si>
  <si>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</si>
  <si>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</si>
  <si>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</si>
  <si>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</si>
  <si>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</si>
  <si>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</si>
  <si>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</si>
  <si>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</si>
  <si>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</si>
  <si>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</si>
  <si>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</si>
  <si>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</si>
  <si>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</si>
  <si>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</si>
  <si>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</si>
  <si>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</si>
  <si>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</si>
  <si>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</si>
  <si>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</si>
  <si>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</si>
  <si>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</si>
  <si>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</si>
  <si>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</si>
  <si>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</si>
  <si>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</si>
  <si>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</si>
  <si>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</si>
  <si>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</si>
  <si>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</si>
  <si>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</si>
  <si>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</si>
  <si>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</si>
  <si>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</si>
  <si>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</si>
  <si>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</si>
  <si>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</si>
  <si>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</si>
  <si>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</si>
  <si>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</si>
  <si>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</si>
  <si>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</si>
  <si>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</si>
  <si>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</si>
  <si>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</si>
  <si>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</si>
  <si>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</si>
  <si>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</si>
  <si>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</si>
  <si>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</si>
  <si>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</si>
  <si>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</si>
  <si>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</si>
  <si>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</si>
  <si>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</si>
  <si>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</si>
  <si>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</si>
  <si>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</si>
  <si>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</si>
  <si>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</si>
  <si>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</si>
  <si>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</si>
  <si>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</si>
  <si>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</si>
  <si>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</si>
  <si>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</si>
  <si>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</si>
  <si>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</si>
  <si>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</si>
  <si>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</si>
  <si>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</si>
  <si>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</si>
  <si>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</si>
  <si>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</si>
  <si>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</si>
  <si>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</si>
  <si>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</si>
  <si>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</si>
  <si>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</si>
  <si>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</si>
  <si>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</si>
  <si>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</si>
  <si>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</si>
  <si>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</si>
  <si>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</si>
  <si>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Table 59: Trends in Investments by Mutual Funds (₹  crore)</t>
  </si>
  <si>
    <t>Gross Purchases</t>
  </si>
  <si>
    <t>Gross Sales</t>
  </si>
  <si>
    <t>Net Purchases /Sales</t>
  </si>
  <si>
    <t>2023-2024$</t>
  </si>
  <si>
    <t>This data is compiled on the basis of reports submitted to SEBI by custodians.</t>
  </si>
  <si>
    <t>June 2023</t>
  </si>
  <si>
    <t>Discretionary#</t>
  </si>
  <si>
    <t>Non-Discretionary</t>
  </si>
  <si>
    <t>Co-Investment</t>
  </si>
  <si>
    <t>Advisory</t>
  </si>
  <si>
    <t>Advisory**</t>
  </si>
  <si>
    <t>No. of Clients</t>
  </si>
  <si>
    <t>AUM (₹ crore)</t>
  </si>
  <si>
    <t>Listed Equity</t>
  </si>
  <si>
    <t xml:space="preserve">                       -  </t>
  </si>
  <si>
    <t xml:space="preserve">                     -  </t>
  </si>
  <si>
    <t>Unlisted Equity</t>
  </si>
  <si>
    <t>Plain Debt Listed</t>
  </si>
  <si>
    <t>Plain Debt Unlisted</t>
  </si>
  <si>
    <t>Structured Debt Listed</t>
  </si>
  <si>
    <t>Structured Debt Unlisted</t>
  </si>
  <si>
    <t>Derivatives- Equity</t>
  </si>
  <si>
    <t>Derivatives- Commodity</t>
  </si>
  <si>
    <t>Derivatives- Others</t>
  </si>
  <si>
    <t xml:space="preserve">                                    -  </t>
  </si>
  <si>
    <t xml:space="preserve">1. **Value of Assets for which Advisory Services are being given. </t>
  </si>
  <si>
    <t>2. #Of the April 2022 AUM, Rs.17,89,795/- Crores are contributed by funds from EPFO/PFs.</t>
  </si>
  <si>
    <t>3. Of the April 2023 AUM,  Rs.20,89,647/- Crores are contributed by funds from EPFO/PFs.</t>
  </si>
  <si>
    <t>5. The above data for June 2023 is as per submissions made by 333 Nos. of PMS on the SI Portal till July 17, 2023.</t>
  </si>
  <si>
    <t>2023-24 (upto July 31, 2023)</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</si>
  <si>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</si>
  <si>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</si>
  <si>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</si>
  <si>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</si>
  <si>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</si>
  <si>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</si>
  <si>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</si>
  <si>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</si>
  <si>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</si>
  <si>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</si>
  <si>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</si>
  <si>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</si>
  <si>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</si>
  <si>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</si>
  <si>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</si>
  <si>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</si>
  <si>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</si>
  <si>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</si>
  <si>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</si>
  <si>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</si>
  <si>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</si>
  <si>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</si>
  <si>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</si>
  <si>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</si>
  <si>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</si>
  <si>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</si>
  <si>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</si>
  <si>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</si>
  <si>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</si>
  <si>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</si>
  <si>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</si>
  <si>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</si>
  <si>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</si>
  <si>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</si>
  <si>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</si>
  <si>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</si>
  <si>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</si>
  <si>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</si>
  <si>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</si>
  <si>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</si>
  <si>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 indicates upto August 31, 2023</t>
  </si>
  <si>
    <t>$ indicates as on August 31, 2023</t>
  </si>
  <si>
    <t>Alan Scott Industries Ltd.</t>
  </si>
  <si>
    <t>Cressanda Solutions Ltd.</t>
  </si>
  <si>
    <t>BANDARAM PHARMA PACKTECH LIMITED</t>
  </si>
  <si>
    <t>SHRADDHA PRIME PROJECTS LTD</t>
  </si>
  <si>
    <t>Innovatus Entertainment Networks Limited</t>
  </si>
  <si>
    <t>BSE SME</t>
  </si>
  <si>
    <t>128</t>
  </si>
  <si>
    <t>Khazanchi Jewellers Limited</t>
  </si>
  <si>
    <t>2.14</t>
  </si>
  <si>
    <t>YATHARTH HOSPITAL &amp; TRAUMA CARE SERVICES LIMITED</t>
  </si>
  <si>
    <t>G G Engineering Limited</t>
  </si>
  <si>
    <t>EIKO LIFESCIENCES LIMITED</t>
  </si>
  <si>
    <t>SBFC Finance Limited</t>
  </si>
  <si>
    <t>74.1252</t>
  </si>
  <si>
    <t>SEACOAST SHIPPING SERVICES LIMITED</t>
  </si>
  <si>
    <t>Concord Biotech Limited</t>
  </si>
  <si>
    <t>25.40</t>
  </si>
  <si>
    <t>SHELTER PHARMA LIMITED</t>
  </si>
  <si>
    <t>20.32</t>
  </si>
  <si>
    <t>TVS Supply Chain Solutions Limited</t>
  </si>
  <si>
    <t>3.61</t>
  </si>
  <si>
    <t>PIRAMAL PHARMA LIMITED</t>
  </si>
  <si>
    <t>CREDENT GLOBAL FINANCE LIMITED</t>
  </si>
  <si>
    <t>Pyramid Technoplast Limited</t>
  </si>
  <si>
    <t>21.74</t>
  </si>
  <si>
    <t>Shoora Designs Limited</t>
  </si>
  <si>
    <t>60.1489</t>
  </si>
  <si>
    <t>Bondada Engineering Limited</t>
  </si>
  <si>
    <t>106.65</t>
  </si>
  <si>
    <t>Aeroflex Industries Limited</t>
  </si>
  <si>
    <t>101.45</t>
  </si>
  <si>
    <t>BROOKS LABORATORIES LIMITED</t>
  </si>
  <si>
    <t>Yasons Chemex Care Limited</t>
  </si>
  <si>
    <t>Shri Techtex Limited</t>
  </si>
  <si>
    <t>Zeal Global Services Limited</t>
  </si>
  <si>
    <t>Oriana Power Limited</t>
  </si>
  <si>
    <t>Vinsys IT Services India Limited</t>
  </si>
  <si>
    <t>Sangani Hospitals Limited</t>
  </si>
  <si>
    <t>Yudiz Solutions Limited</t>
  </si>
  <si>
    <t>Srivari Spices And Foods Limited</t>
  </si>
  <si>
    <t>Crop Life Science Limited</t>
  </si>
  <si>
    <t>Sungarner Energies Limited</t>
  </si>
  <si>
    <t>0</t>
  </si>
  <si>
    <t>Aug-23</t>
  </si>
  <si>
    <t>NSE SME</t>
  </si>
  <si>
    <t xml:space="preserve">I.GDP at Current prices for 2023-24 Q1 (₹ crore) #                   </t>
  </si>
  <si>
    <t>III.Gross Capital Formation at current prices as a per cent of GDP at current market prices in 2023-24 Q1#</t>
  </si>
  <si>
    <t>#Provisional Estimates as per MOSPI press release dated August 31, 2023</t>
  </si>
  <si>
    <t>II. Gross Saving as a per cent of Gross National Disposable Income at current market prices in 2021-22*</t>
  </si>
  <si>
    <t>* First Revised Estimates as per MOSPI press release dated 28 Feburuary, 2023</t>
  </si>
  <si>
    <t xml:space="preserve">Jagjanani Textiles Limited </t>
  </si>
  <si>
    <t xml:space="preserve">Mr. Manojbhai Patel, Mr. Avanishkumar Manojkumar Patel, Mr. Surendra Shah </t>
  </si>
  <si>
    <t>Shah Foods Limited</t>
  </si>
  <si>
    <t>Amit Bhandari, Ankit Bhandari, Hemakshi Manan Patel, Indu Omprakash Bhandari, Kirtiben Rajesh Kumar Patel, Manan Rajesh Patel, Omprakash Bhandari</t>
  </si>
  <si>
    <t>Blue Cloud Softech Solutions Limited</t>
  </si>
  <si>
    <t>TTB Software Private Limited, Janaki Yarlagadda, Janardhana Doranala Sarma</t>
  </si>
  <si>
    <t>Pradhin Limited</t>
  </si>
  <si>
    <t>Nitin Vitthalrao Thorave</t>
  </si>
  <si>
    <t>TCNS Clothing Co. Limited</t>
  </si>
  <si>
    <t>Aditya Birla Fashion And Retail Limited</t>
  </si>
  <si>
    <t>Camlin Fine Sciences Limited</t>
  </si>
  <si>
    <t>INFINITY DIRECT HOLDINGS, INFINITY DIRECT HOLDINGS SIDECAR I, INFINITY HOLDINGS, ANFIMA NV, ASHISH S. DANDEKAR</t>
  </si>
  <si>
    <t>Table 3: Offers closed during August 2023 under SEBI (Substantial Acquisition of Shares and Takeover) Regulations, 2011</t>
  </si>
  <si>
    <t xml:space="preserve">
$ indicates upto August 31, 2023</t>
  </si>
  <si>
    <t xml:space="preserve">
Average Daily Open Interest in August 2023</t>
  </si>
  <si>
    <t xml:space="preserve"> 
Average Daily Open Interest in August 2023</t>
  </si>
  <si>
    <t>$ indicates  upto August 31, 2023</t>
  </si>
  <si>
    <t>Average Trade Size (₹)</t>
  </si>
  <si>
    <t>Table 24: Component Stocks: S&amp;P BSE Sensex during August , 2023</t>
  </si>
  <si>
    <t xml:space="preserve">JSWSL       </t>
  </si>
  <si>
    <t>Table 25: Component Stocks: Nifty 50 Index during August, 2023</t>
  </si>
  <si>
    <t>Table 26: Component Stocks: SX40 Index during August, 2023</t>
  </si>
  <si>
    <t>JIOFIN#</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</si>
  <si>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</si>
  <si>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</si>
  <si>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</si>
  <si>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</si>
  <si>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*notional turnover considered in case of futures contracts</t>
  </si>
  <si>
    <t>Table 35: Trends in Equity Derivatives Segment at NSE</t>
  </si>
  <si>
    <t>Number of Clearing Corporations (connected)</t>
  </si>
  <si>
    <t>41 </t>
  </si>
  <si>
    <t>$ Indicates upto August 31, 2023</t>
  </si>
  <si>
    <r>
      <t>Notes: 
1. Figures are compiled based on reports submitted by FPIs/deemed FPIs issuing ODIs. 
2</t>
    </r>
    <r>
      <rPr>
        <sz val="11"/>
        <color indexed="10"/>
        <rFont val="Calibri Light"/>
        <family val="2"/>
        <scheme val="major"/>
      </rPr>
      <t xml:space="preserve">. </t>
    </r>
    <r>
      <rPr>
        <sz val="11"/>
        <color indexed="8"/>
        <rFont val="Calibri Light"/>
        <family val="2"/>
        <scheme val="major"/>
      </rPr>
      <t>AUC Figures are compiled on the basis of reports submitted by custodians &amp; does not includes positions taken by FPIs in derivatives. 
3. The total value of ODIs excludes the unhedged positions &amp; portfolio hedging positions taken by the FPIs issuing ODIs.</t>
    </r>
  </si>
  <si>
    <t>Net assets of INR 69,237.60 crores pertaining to Funds of Funds Schemes for August 31, 2023 is not included in the above data.</t>
  </si>
  <si>
    <t>No. of schemes as on August 31, 2023</t>
  </si>
  <si>
    <t>No of Folios as on August 31, 2023</t>
  </si>
  <si>
    <t>Funds mobilized for the period (Since April 01, 2023 to August 31, 2023)  (₹ crore)</t>
  </si>
  <si>
    <t xml:space="preserve">Repurchase/ Redemption for the period (Since April 01, 2023 to August 31, 2023)  (₹ crore) </t>
  </si>
  <si>
    <t>Net Inflow (+ve)/ Outflow (-ve) for the period (Since April 01, 2023 to August 31, 2023)  (₹ crore)</t>
  </si>
  <si>
    <t>Net Assets Under Management as on August 31, 2023</t>
  </si>
  <si>
    <t>July 2023</t>
  </si>
  <si>
    <t>July 2022</t>
  </si>
  <si>
    <t>4.  The above data for July 2023 is as per submissions made by 347 Nos. of PMS on the SI Portal till August 28, 2023.</t>
  </si>
  <si>
    <t>Table 63: Depository Statistics as on August 31, 2023</t>
  </si>
  <si>
    <t>2023-24 (upto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</si>
</sst>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_ ;\-#,##0\ "/>
    <numFmt numFmtId="170" formatCode="0;\(0\)"/>
    <numFmt numFmtId="171" formatCode="0\,00\,000;\-0\,00\,000;0"/>
    <numFmt numFmtId="172" formatCode="0.0;\(0.0\)"/>
    <numFmt numFmtId="173" formatCode="0\,00\,00\,000;\-0\,00\,00\,000;0"/>
    <numFmt numFmtId="174" formatCode="[$-409]d\-mmm\-yy;@"/>
    <numFmt numFmtId="175" formatCode="#,##0.00;\-#,##0.00;0.00"/>
    <numFmt numFmtId="176" formatCode="#,##0.0;\-#,##0.0;0.0"/>
    <numFmt numFmtId="177" formatCode="#,##0.000000;\-#,##0.000000;0.000000"/>
    <numFmt numFmtId="178" formatCode="0.0;\-0.0;0.0"/>
    <numFmt numFmtId="179" formatCode="0;\-0;0"/>
    <numFmt numFmtId="180" formatCode="0.0"/>
    <numFmt numFmtId="181" formatCode="0.00_);\(0.00\)"/>
    <numFmt numFmtId="182" formatCode="0.0%"/>
    <numFmt numFmtId="183" formatCode="0.0;0.0;0"/>
    <numFmt numFmtId="184" formatCode="0.0;\-0.0;0"/>
    <numFmt numFmtId="185" formatCode="0.0;\(0\);0.0"/>
    <numFmt numFmtId="186" formatCode="0.00;\-0.00;0.0"/>
    <numFmt numFmtId="187" formatCode="#,##0.0"/>
    <numFmt numFmtId="188" formatCode="_(* #,##0.00000_);_(* \(#,##0.00000\);_(* &quot;-&quot;??_);_(@_)"/>
    <numFmt numFmtId="189" formatCode="0_);\(0\)"/>
    <numFmt numFmtId="190" formatCode="_-* #,##0_-;\-* #,##0_-;_-* &quot;-&quot;??_-;_-@_-"/>
    <numFmt numFmtId="191" formatCode="0.00;\-0.00;0.00"/>
    <numFmt numFmtId="192" formatCode="0\,00\,00\,00\,000;\-0\,00\,00\,00\,000;0"/>
    <numFmt numFmtId="193" formatCode="_(* #,##0.00_);_(* \(#,##0.00\);_(* &quot;-&quot;??_);_(@_)"/>
    <numFmt numFmtId="194" formatCode="#,##0.00;\-#,##0.00;0.0"/>
    <numFmt numFmtId="195" formatCode="[$-409]d/mmm/yy;@"/>
    <numFmt numFmtId="196" formatCode="[&gt;=10000000]#.###\,##\,##0;[&gt;=100000]#.###\,##0;##,##0.0"/>
    <numFmt numFmtId="197" formatCode="[&gt;=10000000]#\,##\,##\,##0;[&gt;=100000]#\,##\,##0;##,##0"/>
    <numFmt numFmtId="198" formatCode="[&gt;=10000000]#.00\,##\,##\,##0;[&gt;=100000]#.00\,##\,##0;##,##0.00"/>
    <numFmt numFmtId="199" formatCode="_(* #,##0_);_(* \(#,##0\);_(* &quot;-&quot;??_);_(@_)"/>
    <numFmt numFmtId="200" formatCode="[&gt;=10000000]#.0\,##\,##\,##0;[&gt;=100000]#.0\,##\,##0;##,##0.0"/>
    <numFmt numFmtId="201" formatCode="[&gt;=10000000]#.##\,##\,##0;[&gt;=100000]#.##\,##0;##,##0"/>
    <numFmt numFmtId="202" formatCode="[&gt;=10000000]#.#\,##\,##0;[&gt;=100000]#.#\,##0;##,##0"/>
    <numFmt numFmtId="203" formatCode="0.0000"/>
    <numFmt numFmtId="204" formatCode="_(* #,##0.0_);_(* \(#,##0.0\);_(* &quot;-&quot;??_);_(@_)"/>
    <numFmt numFmtId="205" formatCode="0.00000"/>
    <numFmt numFmtId="206" formatCode="[&gt;=10000000]#.#\,##0;[&gt;=100000]#.##;##,##0"/>
    <numFmt numFmtId="207" formatCode="_ * #,##0.0_ ;_ * \-#,##0.0_ ;_ * &quot;-&quot;??_ ;_ @_ "/>
  </numFmts>
  <fonts count="11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8"/>
      <name val="Garamond"/>
      <family val="1"/>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name val="Arial"/>
      <family val="2"/>
    </font>
    <font>
      <b/>
      <sz val="10"/>
      <color indexed="8"/>
      <name val="Palatino Linotype"/>
      <family val="1"/>
    </font>
    <font>
      <sz val="11"/>
      <name val="Times New Roman"/>
      <family val="1"/>
    </font>
    <font>
      <b/>
      <sz val="10"/>
      <name val="Palatino Linotype"/>
      <family val="1"/>
    </font>
    <font>
      <b/>
      <sz val="11"/>
      <name val="Times New Roman"/>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b/>
      <sz val="10"/>
      <color indexed="8"/>
      <name val="Arial"/>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15"/>
      <color rgb="FFFF0000"/>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color indexed="8"/>
      <name val="Calibri Light"/>
      <family val="2"/>
      <scheme val="major"/>
    </font>
    <font>
      <sz val="8"/>
      <color theme="1"/>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sz val="11"/>
      <color indexed="10"/>
      <name val="Calibri Light"/>
      <family val="2"/>
      <scheme val="major"/>
    </font>
    <font>
      <sz val="11"/>
      <color rgb="FFFF0000"/>
      <name val="Calibri Light"/>
      <family val="2"/>
      <scheme val="major"/>
    </font>
    <font>
      <sz val="11"/>
      <color theme="1"/>
      <name val="Calibri Light"/>
      <family val="1"/>
      <scheme val="major"/>
    </font>
    <font>
      <sz val="11"/>
      <name val="Calibri Light"/>
      <family val="2"/>
    </font>
    <font>
      <b/>
      <sz val="11"/>
      <color indexed="8"/>
      <name val="Calibri Light"/>
      <family val="2"/>
    </font>
    <font>
      <b/>
      <sz val="10"/>
      <color indexed="8"/>
      <name val="Calibri Light"/>
      <family val="2"/>
    </font>
    <font>
      <sz val="11"/>
      <color indexed="8"/>
      <name val="Calibri Light"/>
      <family val="2"/>
    </font>
    <font>
      <b/>
      <sz val="11"/>
      <name val="Calibri Light"/>
      <family val="2"/>
    </font>
    <font>
      <sz val="11"/>
      <color theme="1"/>
      <name val="Calibri Light"/>
      <family val="2"/>
    </font>
    <font>
      <b/>
      <sz val="11"/>
      <color theme="1"/>
      <name val="Calibri Light"/>
      <family val="2"/>
    </font>
    <font>
      <b/>
      <sz val="10"/>
      <name val="Calibri Light"/>
      <family val="2"/>
      <scheme val="major"/>
    </font>
    <font>
      <b/>
      <sz val="11"/>
      <color rgb="FF154063"/>
      <name val="Calibri Light"/>
      <family val="2"/>
      <scheme val="major"/>
    </font>
    <font>
      <sz val="10"/>
      <name val="Calibri Light"/>
      <family val="2"/>
      <scheme val="major"/>
    </font>
    <font>
      <b/>
      <sz val="10"/>
      <color indexed="8"/>
      <name val="Calibri Light"/>
      <family val="2"/>
      <scheme val="major"/>
    </font>
    <font>
      <sz val="11"/>
      <color indexed="8"/>
      <name val="Calibri"/>
      <family val="2"/>
    </font>
    <font>
      <sz val="11"/>
      <color rgb="FF000000"/>
      <name val="Calibri Light"/>
      <family val="2"/>
      <scheme val="major"/>
    </font>
    <font>
      <b/>
      <sz val="11"/>
      <color rgb="FF000000"/>
      <name val="Calibri Light"/>
      <family val="2"/>
      <scheme val="major"/>
    </font>
    <font>
      <b/>
      <sz val="11"/>
      <color rgb="FF000000"/>
      <name val="Calibri"/>
      <family val="2"/>
      <scheme val="minor"/>
    </font>
    <font>
      <sz val="12"/>
      <color theme="1"/>
      <name val="Calibri Light"/>
      <family val="2"/>
      <scheme val="major"/>
    </font>
    <font>
      <sz val="10"/>
      <color rgb="FF000000"/>
      <name val="Calibri Light"/>
      <family val="2"/>
      <scheme val="major"/>
    </font>
    <font>
      <u/>
      <sz val="11"/>
      <color theme="10"/>
      <name val="Calibri"/>
      <family val="2"/>
      <scheme val="minor"/>
    </font>
    <font>
      <sz val="11"/>
      <color theme="1"/>
      <name val="Times New Roman"/>
      <family val="1"/>
    </font>
    <font>
      <sz val="11"/>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7"/>
        <bgColor indexed="64"/>
      </patternFill>
    </fill>
  </fills>
  <borders count="82">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indexed="64"/>
      </left>
      <right style="thin">
        <color indexed="64"/>
      </right>
      <top style="thin">
        <color indexed="8"/>
      </top>
      <bottom style="thin">
        <color indexed="64"/>
      </bottom>
      <diagonal/>
    </border>
  </borders>
  <cellStyleXfs count="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1" fillId="0" borderId="0"/>
    <xf numFmtId="43" fontId="1" fillId="0" borderId="0" applyFont="0" applyFill="0" applyBorder="0" applyAlignment="0" applyProtection="0"/>
    <xf numFmtId="0" fontId="3" fillId="0" borderId="0" applyNumberFormat="0" applyFont="0" applyFill="0" applyBorder="0" applyAlignment="0" applyProtection="0"/>
    <xf numFmtId="174" fontId="1"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0" fontId="1" fillId="0" borderId="0"/>
    <xf numFmtId="180" fontId="3" fillId="0" borderId="0" applyFont="0" applyFill="0" applyBorder="0" applyAlignment="0" applyProtection="0"/>
    <xf numFmtId="174" fontId="1" fillId="0" borderId="0"/>
    <xf numFmtId="0" fontId="3" fillId="0" borderId="0"/>
    <xf numFmtId="0" fontId="1" fillId="0" borderId="0"/>
    <xf numFmtId="193" fontId="3" fillId="0" borderId="0" applyNumberFormat="0" applyFont="0" applyFill="0" applyBorder="0" applyAlignment="0" applyProtection="0"/>
    <xf numFmtId="0" fontId="40" fillId="0" borderId="0"/>
    <xf numFmtId="174" fontId="3" fillId="0" borderId="0"/>
    <xf numFmtId="174" fontId="1" fillId="0" borderId="0"/>
    <xf numFmtId="195" fontId="1" fillId="0" borderId="0"/>
    <xf numFmtId="174" fontId="3" fillId="0" borderId="0" applyNumberFormat="0" applyFill="0" applyBorder="0" applyAlignment="0" applyProtection="0"/>
    <xf numFmtId="174" fontId="3" fillId="0" borderId="0" applyNumberFormat="0" applyFill="0" applyBorder="0" applyAlignment="0" applyProtection="0"/>
    <xf numFmtId="196" fontId="52" fillId="0" borderId="0">
      <alignment horizontal="right"/>
    </xf>
    <xf numFmtId="0" fontId="3" fillId="0" borderId="0"/>
    <xf numFmtId="193" fontId="1" fillId="0" borderId="0" applyFont="0" applyFill="0" applyBorder="0" applyAlignment="0" applyProtection="0"/>
    <xf numFmtId="43" fontId="1" fillId="0" borderId="0" applyFont="0" applyFill="0" applyBorder="0" applyAlignment="0" applyProtection="0"/>
    <xf numFmtId="180" fontId="3"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43" fontId="3" fillId="0" borderId="0" applyFont="0" applyFill="0" applyBorder="0" applyAlignment="0" applyProtection="0"/>
    <xf numFmtId="0" fontId="1" fillId="0" borderId="0"/>
    <xf numFmtId="193" fontId="107" fillId="0" borderId="0" applyFont="0" applyFill="0" applyBorder="0" applyAlignment="0" applyProtection="0"/>
    <xf numFmtId="43" fontId="107" fillId="0" borderId="0" applyFont="0" applyFill="0" applyBorder="0" applyAlignment="0" applyProtection="0"/>
    <xf numFmtId="43" fontId="1" fillId="0" borderId="0" applyFont="0" applyFill="0" applyBorder="0" applyAlignment="0" applyProtection="0"/>
    <xf numFmtId="0" fontId="113" fillId="0" borderId="0" applyNumberFormat="0" applyFill="0" applyBorder="0" applyAlignment="0" applyProtection="0"/>
  </cellStyleXfs>
  <cellXfs count="1674">
    <xf numFmtId="0" fontId="0" fillId="0" borderId="0" xfId="0"/>
    <xf numFmtId="49" fontId="4" fillId="2" borderId="0" xfId="3" applyNumberFormat="1" applyFont="1" applyFill="1" applyAlignment="1">
      <alignment horizontal="left" vertical="top"/>
    </xf>
    <xf numFmtId="0" fontId="3" fillId="0" borderId="0" xfId="3" applyNumberFormat="1" applyFont="1" applyFill="1" applyBorder="1" applyAlignment="1"/>
    <xf numFmtId="49" fontId="5" fillId="2" borderId="1" xfId="3" applyNumberFormat="1" applyFont="1" applyFill="1" applyBorder="1" applyAlignment="1">
      <alignment horizontal="center"/>
    </xf>
    <xf numFmtId="0" fontId="6" fillId="2" borderId="0" xfId="3" applyFont="1" applyFill="1" applyAlignment="1">
      <alignment vertical="center"/>
    </xf>
    <xf numFmtId="0" fontId="8" fillId="0" borderId="0" xfId="3" applyNumberFormat="1" applyFont="1" applyFill="1" applyBorder="1" applyAlignment="1"/>
    <xf numFmtId="0" fontId="0" fillId="0" borderId="4" xfId="0" applyBorder="1"/>
    <xf numFmtId="49" fontId="9" fillId="0" borderId="4" xfId="0" applyNumberFormat="1" applyFont="1" applyFill="1" applyBorder="1" applyAlignment="1">
      <alignment horizontal="left" vertical="center"/>
    </xf>
    <xf numFmtId="49" fontId="9" fillId="0" borderId="4" xfId="0" applyNumberFormat="1" applyFont="1" applyFill="1" applyBorder="1" applyAlignment="1">
      <alignment horizontal="center"/>
    </xf>
    <xf numFmtId="49" fontId="10" fillId="0" borderId="4" xfId="0" applyNumberFormat="1" applyFont="1" applyFill="1" applyBorder="1" applyAlignment="1">
      <alignment horizontal="left"/>
    </xf>
    <xf numFmtId="164" fontId="10" fillId="0" borderId="4" xfId="0" applyNumberFormat="1" applyFont="1" applyFill="1" applyBorder="1" applyAlignment="1">
      <alignment horizontal="center"/>
    </xf>
    <xf numFmtId="0" fontId="0" fillId="0" borderId="0" xfId="0" applyBorder="1"/>
    <xf numFmtId="0" fontId="11" fillId="0" borderId="4" xfId="0" applyFont="1" applyFill="1" applyBorder="1" applyAlignment="1">
      <alignment horizontal="left" vertical="center"/>
    </xf>
    <xf numFmtId="0" fontId="12" fillId="0" borderId="4" xfId="0" applyFont="1" applyFill="1" applyBorder="1" applyAlignment="1">
      <alignment horizontal="center"/>
    </xf>
    <xf numFmtId="0" fontId="0" fillId="0" borderId="0" xfId="0" applyFont="1" applyBorder="1"/>
    <xf numFmtId="0" fontId="0" fillId="0" borderId="0" xfId="0" applyFont="1"/>
    <xf numFmtId="0" fontId="11" fillId="0" borderId="4" xfId="0" applyFont="1" applyFill="1" applyBorder="1" applyAlignment="1">
      <alignment horizontal="center" vertical="center"/>
    </xf>
    <xf numFmtId="0" fontId="0" fillId="0" borderId="4" xfId="0" applyFill="1" applyBorder="1"/>
    <xf numFmtId="3" fontId="13" fillId="0" borderId="4" xfId="0" applyNumberFormat="1" applyFont="1" applyFill="1" applyBorder="1" applyAlignment="1">
      <alignment horizontal="center"/>
    </xf>
    <xf numFmtId="0" fontId="13"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2" fillId="3" borderId="4"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0" fontId="14" fillId="0" borderId="8" xfId="0" applyFont="1" applyFill="1" applyBorder="1" applyAlignment="1">
      <alignment horizontal="center" vertical="center"/>
    </xf>
    <xf numFmtId="0" fontId="14" fillId="0" borderId="11" xfId="0" applyFont="1" applyFill="1" applyBorder="1" applyAlignment="1">
      <alignment horizontal="center" vertical="center" wrapText="1"/>
    </xf>
    <xf numFmtId="0" fontId="12" fillId="0" borderId="4" xfId="0" applyNumberFormat="1" applyFont="1" applyBorder="1" applyAlignment="1">
      <alignment horizontal="center" vertical="top" wrapText="1"/>
    </xf>
    <xf numFmtId="0" fontId="12" fillId="0" borderId="4" xfId="0" applyFont="1" applyFill="1" applyBorder="1"/>
    <xf numFmtId="0" fontId="16" fillId="0" borderId="6" xfId="0" applyFont="1" applyFill="1" applyBorder="1" applyAlignment="1">
      <alignment horizontal="left" vertical="top"/>
    </xf>
    <xf numFmtId="0" fontId="14" fillId="0" borderId="0" xfId="0" applyFont="1" applyFill="1" applyAlignment="1">
      <alignment horizontal="left"/>
    </xf>
    <xf numFmtId="0" fontId="15" fillId="0" borderId="0" xfId="0" applyFont="1" applyFill="1" applyBorder="1" applyAlignment="1">
      <alignment horizontal="center"/>
    </xf>
    <xf numFmtId="0" fontId="15" fillId="0" borderId="0" xfId="0" applyFont="1" applyBorder="1" applyAlignment="1">
      <alignment horizontal="center"/>
    </xf>
    <xf numFmtId="2" fontId="15" fillId="0" borderId="0" xfId="0" applyNumberFormat="1" applyFont="1" applyBorder="1" applyAlignment="1">
      <alignment horizontal="center"/>
    </xf>
    <xf numFmtId="2" fontId="17" fillId="0" borderId="0" xfId="0" applyNumberFormat="1" applyFont="1" applyBorder="1" applyAlignment="1">
      <alignment horizontal="center"/>
    </xf>
    <xf numFmtId="3" fontId="15" fillId="0" borderId="0" xfId="0" applyNumberFormat="1" applyFont="1" applyBorder="1" applyAlignment="1">
      <alignment horizontal="center"/>
    </xf>
    <xf numFmtId="0" fontId="13" fillId="0" borderId="0" xfId="0" applyNumberFormat="1" applyFont="1" applyFill="1" applyBorder="1" applyAlignment="1">
      <alignment horizontal="center" vertical="top"/>
    </xf>
    <xf numFmtId="0" fontId="15" fillId="0" borderId="0" xfId="0" applyFont="1" applyBorder="1" applyProtection="1">
      <protection locked="0"/>
    </xf>
    <xf numFmtId="14" fontId="15" fillId="0" borderId="0" xfId="0" applyNumberFormat="1" applyFont="1" applyFill="1" applyBorder="1" applyAlignment="1">
      <alignment horizontal="right"/>
    </xf>
    <xf numFmtId="0" fontId="15" fillId="0" borderId="0" xfId="0" applyFont="1" applyBorder="1"/>
    <xf numFmtId="14" fontId="15" fillId="0" borderId="0" xfId="0" applyNumberFormat="1" applyFont="1" applyBorder="1" applyAlignment="1">
      <alignment horizontal="right"/>
    </xf>
    <xf numFmtId="0" fontId="15" fillId="0" borderId="0" xfId="0" applyFont="1" applyBorder="1" applyAlignment="1">
      <alignment horizontal="center" vertical="center"/>
    </xf>
    <xf numFmtId="2" fontId="15"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12" fillId="0" borderId="0" xfId="0" applyFont="1" applyFill="1" applyBorder="1" applyAlignment="1">
      <alignment horizontal="center"/>
    </xf>
    <xf numFmtId="0" fontId="15" fillId="0" borderId="0" xfId="0" applyFont="1" applyFill="1" applyBorder="1"/>
    <xf numFmtId="0" fontId="18" fillId="0" borderId="0" xfId="0" applyFont="1" applyBorder="1"/>
    <xf numFmtId="14" fontId="18" fillId="0" borderId="0" xfId="0" applyNumberFormat="1" applyFont="1" applyBorder="1"/>
    <xf numFmtId="0" fontId="0" fillId="0" borderId="0" xfId="0" applyFill="1" applyBorder="1" applyProtection="1">
      <protection locked="0"/>
    </xf>
    <xf numFmtId="14" fontId="18" fillId="0" borderId="0" xfId="0" applyNumberFormat="1" applyFont="1" applyFill="1" applyBorder="1" applyAlignment="1">
      <alignment horizontal="right"/>
    </xf>
    <xf numFmtId="0" fontId="0" fillId="0" borderId="0" xfId="0" applyBorder="1" applyProtection="1">
      <protection locked="0"/>
    </xf>
    <xf numFmtId="14" fontId="18" fillId="0" borderId="0" xfId="0" applyNumberFormat="1" applyFont="1" applyBorder="1" applyAlignment="1">
      <alignment horizontal="right"/>
    </xf>
    <xf numFmtId="0" fontId="18" fillId="0" borderId="0" xfId="0" applyFont="1" applyFill="1" applyBorder="1"/>
    <xf numFmtId="49" fontId="9" fillId="0" borderId="0" xfId="0" applyNumberFormat="1" applyFont="1" applyFill="1" applyBorder="1" applyAlignment="1">
      <alignment vertical="top" wrapText="1"/>
    </xf>
    <xf numFmtId="0" fontId="10" fillId="0" borderId="0" xfId="0" applyFont="1" applyFill="1" applyAlignment="1">
      <alignment vertical="top" wrapText="1"/>
    </xf>
    <xf numFmtId="0" fontId="9"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15" fontId="13" fillId="0" borderId="0" xfId="0" applyNumberFormat="1" applyFont="1" applyFill="1" applyBorder="1" applyAlignment="1">
      <alignment horizontal="center" vertical="center" wrapText="1"/>
    </xf>
    <xf numFmtId="15" fontId="12" fillId="0" borderId="0" xfId="4"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0" fillId="0" borderId="0" xfId="0" applyFill="1" applyBorder="1"/>
    <xf numFmtId="2" fontId="12" fillId="0" borderId="0" xfId="0" applyNumberFormat="1" applyFont="1"/>
    <xf numFmtId="15" fontId="12" fillId="0" borderId="0" xfId="4" applyNumberFormat="1" applyFont="1" applyBorder="1" applyAlignment="1">
      <alignment horizontal="center" vertical="center"/>
    </xf>
    <xf numFmtId="0" fontId="12" fillId="0" borderId="0" xfId="0" applyNumberFormat="1" applyFont="1" applyBorder="1" applyAlignment="1">
      <alignment horizontal="center" vertical="center"/>
    </xf>
    <xf numFmtId="165" fontId="0" fillId="0" borderId="0" xfId="0" applyNumberFormat="1" applyFill="1" applyBorder="1"/>
    <xf numFmtId="165" fontId="0" fillId="0" borderId="0" xfId="0" applyNumberFormat="1" applyBorder="1"/>
    <xf numFmtId="165" fontId="0" fillId="0" borderId="0" xfId="0" applyNumberFormat="1" applyFill="1"/>
    <xf numFmtId="165" fontId="0" fillId="0" borderId="0" xfId="0" applyNumberFormat="1"/>
    <xf numFmtId="0" fontId="0" fillId="0" borderId="0" xfId="0" applyFill="1"/>
    <xf numFmtId="0" fontId="13"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165"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top"/>
    </xf>
    <xf numFmtId="0" fontId="12" fillId="0" borderId="0" xfId="0" applyFont="1" applyFill="1" applyBorder="1" applyAlignment="1">
      <alignment horizontal="right" vertical="top"/>
    </xf>
    <xf numFmtId="165" fontId="12" fillId="0" borderId="0" xfId="0" applyNumberFormat="1" applyFont="1" applyFill="1" applyBorder="1" applyAlignment="1">
      <alignment horizontal="center" vertical="center"/>
    </xf>
    <xf numFmtId="49" fontId="9" fillId="0" borderId="0" xfId="0" applyNumberFormat="1" applyFont="1" applyFill="1" applyAlignment="1">
      <alignment vertical="center"/>
    </xf>
    <xf numFmtId="49" fontId="9" fillId="2" borderId="12" xfId="0" applyNumberFormat="1" applyFont="1" applyFill="1" applyBorder="1" applyAlignment="1">
      <alignment horizontal="center" vertical="center" wrapText="1"/>
    </xf>
    <xf numFmtId="49" fontId="9" fillId="2" borderId="15" xfId="0" applyNumberFormat="1" applyFont="1" applyFill="1" applyBorder="1" applyAlignment="1">
      <alignment horizontal="left"/>
    </xf>
    <xf numFmtId="0" fontId="16" fillId="0" borderId="4" xfId="0" applyFont="1" applyFill="1" applyBorder="1" applyAlignment="1">
      <alignment horizontal="right" vertical="center" wrapText="1"/>
    </xf>
    <xf numFmtId="3" fontId="16" fillId="0" borderId="4" xfId="0" applyNumberFormat="1" applyFont="1" applyFill="1" applyBorder="1" applyAlignment="1">
      <alignment horizontal="right" vertical="center" wrapText="1"/>
    </xf>
    <xf numFmtId="3" fontId="9" fillId="0" borderId="0" xfId="0" applyNumberFormat="1" applyFont="1" applyFill="1" applyBorder="1" applyAlignment="1">
      <alignment horizontal="right"/>
    </xf>
    <xf numFmtId="3" fontId="0" fillId="0" borderId="0" xfId="0" applyNumberFormat="1"/>
    <xf numFmtId="49" fontId="9" fillId="2" borderId="12" xfId="0" applyNumberFormat="1" applyFont="1" applyFill="1" applyBorder="1" applyAlignment="1">
      <alignment horizontal="left"/>
    </xf>
    <xf numFmtId="3" fontId="9" fillId="2" borderId="17" xfId="0" applyNumberFormat="1" applyFont="1" applyFill="1" applyBorder="1" applyAlignment="1">
      <alignment horizontal="right"/>
    </xf>
    <xf numFmtId="49" fontId="10" fillId="2" borderId="4" xfId="0" applyNumberFormat="1" applyFont="1" applyFill="1" applyBorder="1" applyAlignment="1">
      <alignment horizontal="left"/>
    </xf>
    <xf numFmtId="0" fontId="10" fillId="2" borderId="4" xfId="0" applyFont="1" applyFill="1" applyBorder="1" applyAlignment="1">
      <alignment horizontal="right"/>
    </xf>
    <xf numFmtId="164" fontId="10" fillId="2" borderId="4" xfId="0" applyNumberFormat="1" applyFont="1" applyFill="1" applyBorder="1" applyAlignment="1">
      <alignment horizontal="right"/>
    </xf>
    <xf numFmtId="166" fontId="10" fillId="2" borderId="4" xfId="0" applyNumberFormat="1" applyFont="1" applyFill="1" applyBorder="1" applyAlignment="1">
      <alignment horizontal="right"/>
    </xf>
    <xf numFmtId="0" fontId="10" fillId="0" borderId="4" xfId="0" applyFont="1" applyFill="1" applyBorder="1" applyAlignment="1">
      <alignment horizontal="right"/>
    </xf>
    <xf numFmtId="164" fontId="10" fillId="0" borderId="4" xfId="0" applyNumberFormat="1" applyFont="1" applyFill="1" applyBorder="1" applyAlignment="1">
      <alignment horizontal="right"/>
    </xf>
    <xf numFmtId="166" fontId="10" fillId="0" borderId="4" xfId="0" applyNumberFormat="1" applyFont="1" applyFill="1" applyBorder="1" applyAlignment="1">
      <alignment horizontal="right"/>
    </xf>
    <xf numFmtId="0" fontId="10" fillId="0" borderId="0" xfId="0" applyFont="1" applyFill="1" applyBorder="1" applyAlignment="1">
      <alignment horizontal="right"/>
    </xf>
    <xf numFmtId="166" fontId="10" fillId="0" borderId="0" xfId="0" applyNumberFormat="1" applyFont="1" applyFill="1" applyBorder="1" applyAlignment="1">
      <alignment horizontal="right"/>
    </xf>
    <xf numFmtId="49" fontId="10" fillId="0" borderId="0" xfId="0" applyNumberFormat="1" applyFont="1" applyFill="1" applyBorder="1" applyAlignment="1">
      <alignment horizontal="left"/>
    </xf>
    <xf numFmtId="164" fontId="10" fillId="0" borderId="0" xfId="0" applyNumberFormat="1" applyFont="1" applyFill="1" applyBorder="1" applyAlignment="1">
      <alignment horizontal="right"/>
    </xf>
    <xf numFmtId="49" fontId="9" fillId="0" borderId="0" xfId="0" applyNumberFormat="1" applyFont="1" applyFill="1" applyAlignment="1"/>
    <xf numFmtId="49" fontId="10" fillId="0" borderId="0" xfId="0" applyNumberFormat="1" applyFont="1" applyFill="1" applyBorder="1" applyAlignment="1">
      <alignment horizontal="left" vertical="center"/>
    </xf>
    <xf numFmtId="1" fontId="10" fillId="0" borderId="0" xfId="0" applyNumberFormat="1" applyFont="1" applyFill="1" applyBorder="1" applyAlignment="1">
      <alignment horizontal="right"/>
    </xf>
    <xf numFmtId="49" fontId="10" fillId="0" borderId="0" xfId="0" applyNumberFormat="1" applyFont="1" applyFill="1" applyBorder="1" applyAlignment="1"/>
    <xf numFmtId="0" fontId="19" fillId="0" borderId="0" xfId="0" applyFont="1" applyBorder="1" applyAlignment="1">
      <alignment horizontal="right" vertical="center" wrapText="1"/>
    </xf>
    <xf numFmtId="3" fontId="19" fillId="0" borderId="0" xfId="0" applyNumberFormat="1" applyFont="1" applyBorder="1" applyAlignment="1">
      <alignment horizontal="right" vertical="center" wrapText="1"/>
    </xf>
    <xf numFmtId="3" fontId="0" fillId="0" borderId="0" xfId="0" applyNumberFormat="1" applyFill="1"/>
    <xf numFmtId="49" fontId="10" fillId="0" borderId="0" xfId="5" applyNumberFormat="1" applyFont="1" applyFill="1" applyBorder="1" applyAlignment="1">
      <alignment horizontal="left" vertical="center"/>
    </xf>
    <xf numFmtId="1" fontId="10" fillId="0" borderId="0" xfId="5" applyNumberFormat="1" applyFont="1" applyFill="1" applyBorder="1" applyAlignment="1">
      <alignment horizontal="right"/>
    </xf>
    <xf numFmtId="17" fontId="10" fillId="0" borderId="0" xfId="5" applyNumberFormat="1" applyFont="1" applyFill="1" applyBorder="1" applyAlignment="1">
      <alignment horizontal="left" vertical="center"/>
    </xf>
    <xf numFmtId="1" fontId="12" fillId="0" borderId="0" xfId="0" applyNumberFormat="1" applyFont="1"/>
    <xf numFmtId="3" fontId="12" fillId="0" borderId="0" xfId="0" applyNumberFormat="1" applyFont="1"/>
    <xf numFmtId="0" fontId="13" fillId="0" borderId="0" xfId="0" applyFont="1" applyAlignment="1">
      <alignment vertical="top"/>
    </xf>
    <xf numFmtId="0" fontId="12" fillId="0" borderId="0" xfId="0" applyFont="1"/>
    <xf numFmtId="3" fontId="12" fillId="0" borderId="0" xfId="0" applyNumberFormat="1" applyFont="1" applyFill="1"/>
    <xf numFmtId="0" fontId="12" fillId="0" borderId="0" xfId="0" applyFont="1" applyFill="1"/>
    <xf numFmtId="1" fontId="12" fillId="0" borderId="0" xfId="0" applyNumberFormat="1" applyFont="1" applyFill="1"/>
    <xf numFmtId="0" fontId="13" fillId="0" borderId="0" xfId="0" applyNumberFormat="1" applyFont="1" applyFill="1" applyBorder="1" applyAlignment="1">
      <alignment vertical="top"/>
    </xf>
    <xf numFmtId="49"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9" fillId="0" borderId="4" xfId="0" applyFont="1" applyFill="1" applyBorder="1" applyAlignment="1">
      <alignment horizontal="right" vertical="top"/>
    </xf>
    <xf numFmtId="166" fontId="9" fillId="0" borderId="4" xfId="0" applyNumberFormat="1" applyFont="1" applyFill="1" applyBorder="1" applyAlignment="1">
      <alignment horizontal="right" vertical="top"/>
    </xf>
    <xf numFmtId="166" fontId="9" fillId="0" borderId="2" xfId="0" applyNumberFormat="1" applyFont="1" applyFill="1" applyBorder="1" applyAlignment="1">
      <alignment horizontal="right" vertical="top"/>
    </xf>
    <xf numFmtId="164" fontId="0" fillId="0" borderId="0" xfId="0" applyNumberFormat="1"/>
    <xf numFmtId="166" fontId="0" fillId="0" borderId="0" xfId="0" applyNumberFormat="1"/>
    <xf numFmtId="168" fontId="10" fillId="0" borderId="4" xfId="0" applyNumberFormat="1" applyFont="1" applyFill="1" applyBorder="1" applyAlignment="1">
      <alignment horizontal="left" vertical="top"/>
    </xf>
    <xf numFmtId="164" fontId="10" fillId="0" borderId="4" xfId="0" applyNumberFormat="1" applyFont="1" applyFill="1" applyBorder="1" applyAlignment="1">
      <alignment horizontal="right" vertical="top"/>
    </xf>
    <xf numFmtId="0" fontId="10" fillId="0" borderId="4" xfId="0" applyFont="1" applyFill="1" applyBorder="1" applyAlignment="1">
      <alignment vertical="top"/>
    </xf>
    <xf numFmtId="0" fontId="10" fillId="3" borderId="4" xfId="0" applyFont="1" applyFill="1" applyBorder="1" applyAlignment="1">
      <alignment vertical="top"/>
    </xf>
    <xf numFmtId="169" fontId="10" fillId="3" borderId="4" xfId="0" applyNumberFormat="1" applyFont="1" applyFill="1" applyBorder="1" applyAlignment="1">
      <alignment horizontal="right" vertical="top"/>
    </xf>
    <xf numFmtId="0" fontId="10" fillId="0" borderId="0" xfId="0" applyFont="1" applyFill="1" applyAlignment="1">
      <alignment horizontal="left" vertical="top"/>
    </xf>
    <xf numFmtId="0" fontId="10" fillId="0" borderId="0" xfId="0" applyFont="1" applyFill="1" applyAlignment="1">
      <alignment vertical="top"/>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64" fontId="10" fillId="0" borderId="0" xfId="0" applyNumberFormat="1" applyFont="1" applyFill="1" applyAlignment="1">
      <alignment horizontal="left" vertical="top"/>
    </xf>
    <xf numFmtId="49" fontId="9" fillId="0" borderId="0" xfId="0" applyNumberFormat="1" applyFont="1" applyFill="1" applyAlignment="1">
      <alignment horizontal="left" vertical="top"/>
    </xf>
    <xf numFmtId="168" fontId="10" fillId="0" borderId="0" xfId="0" applyNumberFormat="1" applyFont="1" applyFill="1" applyBorder="1" applyAlignment="1">
      <alignment horizontal="left" vertical="top"/>
    </xf>
    <xf numFmtId="164" fontId="10" fillId="0" borderId="0" xfId="0" applyNumberFormat="1" applyFont="1" applyFill="1" applyBorder="1" applyAlignment="1">
      <alignment horizontal="right" vertical="top"/>
    </xf>
    <xf numFmtId="0" fontId="8" fillId="0" borderId="0" xfId="0" applyFont="1" applyFill="1" applyBorder="1" applyAlignment="1">
      <alignment horizontal="right" vertical="center" wrapText="1"/>
    </xf>
    <xf numFmtId="167" fontId="8" fillId="0" borderId="0" xfId="7" applyNumberFormat="1" applyFont="1" applyFill="1" applyBorder="1" applyAlignment="1">
      <alignment horizontal="right" vertical="center" wrapText="1"/>
    </xf>
    <xf numFmtId="0" fontId="10" fillId="0" borderId="0" xfId="0" applyFont="1" applyFill="1" applyBorder="1" applyAlignment="1">
      <alignment vertical="top"/>
    </xf>
    <xf numFmtId="169" fontId="10" fillId="0" borderId="0" xfId="0" applyNumberFormat="1" applyFont="1" applyFill="1" applyBorder="1" applyAlignment="1">
      <alignment horizontal="right" vertical="top"/>
    </xf>
    <xf numFmtId="49" fontId="10" fillId="0" borderId="0" xfId="6" applyNumberFormat="1" applyFont="1" applyFill="1" applyBorder="1" applyAlignment="1">
      <alignment horizontal="left" vertical="center"/>
    </xf>
    <xf numFmtId="164" fontId="10" fillId="0" borderId="0" xfId="6" applyNumberFormat="1" applyFont="1" applyFill="1" applyBorder="1" applyAlignment="1">
      <alignment horizontal="right" vertical="center"/>
    </xf>
    <xf numFmtId="0" fontId="13" fillId="0" borderId="0" xfId="6" applyFont="1" applyFill="1" applyBorder="1" applyAlignment="1">
      <alignment horizontal="right" vertical="center" wrapText="1"/>
    </xf>
    <xf numFmtId="167" fontId="13" fillId="0" borderId="0" xfId="7" applyNumberFormat="1" applyFont="1" applyFill="1" applyBorder="1" applyAlignment="1">
      <alignment horizontal="right" vertical="center" wrapText="1"/>
    </xf>
    <xf numFmtId="0" fontId="10" fillId="0" borderId="0" xfId="6" applyFont="1" applyFill="1" applyBorder="1" applyAlignment="1">
      <alignment vertical="center"/>
    </xf>
    <xf numFmtId="1" fontId="10"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vertical="top"/>
    </xf>
    <xf numFmtId="1" fontId="9" fillId="0" borderId="4" xfId="0" applyNumberFormat="1" applyFont="1" applyFill="1" applyBorder="1" applyAlignment="1">
      <alignment vertical="top"/>
    </xf>
    <xf numFmtId="164" fontId="9" fillId="0" borderId="4" xfId="0" applyNumberFormat="1" applyFont="1" applyFill="1" applyBorder="1" applyAlignment="1">
      <alignment vertical="top"/>
    </xf>
    <xf numFmtId="49" fontId="23" fillId="0" borderId="4" xfId="0" applyNumberFormat="1" applyFont="1" applyFill="1" applyBorder="1" applyAlignment="1">
      <alignment vertical="top" wrapText="1"/>
    </xf>
    <xf numFmtId="1" fontId="23" fillId="0" borderId="4" xfId="0" applyNumberFormat="1" applyFont="1" applyFill="1" applyBorder="1" applyAlignment="1">
      <alignment vertical="top" wrapText="1"/>
    </xf>
    <xf numFmtId="168" fontId="10" fillId="0" borderId="4" xfId="5" applyNumberFormat="1" applyFont="1" applyFill="1" applyBorder="1" applyAlignment="1">
      <alignment horizontal="left" vertical="top" wrapText="1"/>
    </xf>
    <xf numFmtId="0" fontId="12" fillId="0" borderId="4" xfId="0" applyFont="1" applyFill="1" applyBorder="1" applyAlignment="1">
      <alignment horizontal="right" vertical="center"/>
    </xf>
    <xf numFmtId="1" fontId="13" fillId="0" borderId="4" xfId="0" applyNumberFormat="1" applyFont="1" applyFill="1" applyBorder="1" applyAlignment="1">
      <alignment horizontal="right" vertical="center"/>
    </xf>
    <xf numFmtId="164" fontId="10" fillId="0" borderId="4" xfId="0" applyNumberFormat="1" applyFont="1" applyFill="1" applyBorder="1" applyAlignment="1">
      <alignment vertical="top"/>
    </xf>
    <xf numFmtId="166" fontId="10" fillId="0" borderId="4" xfId="0" applyNumberFormat="1" applyFont="1" applyFill="1" applyBorder="1" applyAlignment="1">
      <alignment horizontal="right" vertical="top"/>
    </xf>
    <xf numFmtId="49" fontId="9" fillId="0" borderId="0" xfId="0" applyNumberFormat="1" applyFont="1" applyFill="1" applyBorder="1" applyAlignment="1">
      <alignment horizontal="left" vertical="top" wrapText="1"/>
    </xf>
    <xf numFmtId="49" fontId="9" fillId="0" borderId="0" xfId="0" applyNumberFormat="1" applyFont="1" applyFill="1" applyAlignment="1">
      <alignment vertical="top" wrapText="1"/>
    </xf>
    <xf numFmtId="0"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vertical="top" wrapText="1"/>
    </xf>
    <xf numFmtId="1" fontId="10" fillId="0" borderId="0" xfId="0" applyNumberFormat="1" applyFont="1" applyFill="1" applyBorder="1" applyAlignment="1">
      <alignment horizontal="right" vertical="top" wrapText="1"/>
    </xf>
    <xf numFmtId="0" fontId="12" fillId="0" borderId="0" xfId="0" applyFont="1" applyFill="1" applyBorder="1"/>
    <xf numFmtId="168" fontId="7" fillId="0" borderId="0" xfId="6" applyNumberFormat="1" applyFont="1" applyFill="1" applyBorder="1" applyAlignment="1">
      <alignment horizontal="left" vertical="top"/>
    </xf>
    <xf numFmtId="0" fontId="7" fillId="0" borderId="0" xfId="6" applyNumberFormat="1" applyFont="1" applyFill="1" applyBorder="1" applyAlignment="1">
      <alignment horizontal="right" vertical="top" wrapText="1"/>
    </xf>
    <xf numFmtId="1" fontId="7" fillId="0" borderId="0" xfId="6" applyNumberFormat="1" applyFont="1" applyFill="1" applyBorder="1" applyAlignment="1">
      <alignment horizontal="right" vertical="top" wrapText="1"/>
    </xf>
    <xf numFmtId="0" fontId="15" fillId="0" borderId="0" xfId="6" applyFont="1" applyFill="1" applyBorder="1"/>
    <xf numFmtId="168" fontId="7" fillId="0" borderId="0" xfId="6" applyNumberFormat="1" applyFont="1" applyFill="1" applyBorder="1" applyAlignment="1">
      <alignment horizontal="left" vertical="center" wrapText="1"/>
    </xf>
    <xf numFmtId="168" fontId="10" fillId="0" borderId="0" xfId="5" applyNumberFormat="1" applyFont="1" applyFill="1" applyBorder="1" applyAlignment="1">
      <alignment horizontal="left" vertical="top" wrapText="1"/>
    </xf>
    <xf numFmtId="49" fontId="23" fillId="0" borderId="4"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49" fontId="23" fillId="0" borderId="3" xfId="0" applyNumberFormat="1" applyFont="1" applyFill="1" applyBorder="1" applyAlignment="1">
      <alignment horizontal="center" vertical="top" wrapText="1"/>
    </xf>
    <xf numFmtId="0" fontId="13" fillId="0" borderId="31" xfId="0" applyFont="1" applyFill="1" applyBorder="1" applyAlignment="1">
      <alignment horizontal="left"/>
    </xf>
    <xf numFmtId="1" fontId="12" fillId="0" borderId="32" xfId="0" applyNumberFormat="1" applyFont="1" applyFill="1" applyBorder="1" applyAlignment="1">
      <alignment wrapText="1"/>
    </xf>
    <xf numFmtId="0" fontId="24" fillId="0" borderId="0" xfId="0" applyFont="1" applyFill="1" applyBorder="1" applyAlignment="1">
      <alignment horizontal="center" wrapText="1"/>
    </xf>
    <xf numFmtId="1" fontId="0" fillId="0" borderId="0" xfId="0" applyNumberFormat="1" applyFill="1" applyBorder="1"/>
    <xf numFmtId="0" fontId="12" fillId="0" borderId="0" xfId="0" applyFont="1" applyFill="1" applyBorder="1" applyAlignment="1">
      <alignment wrapText="1"/>
    </xf>
    <xf numFmtId="0" fontId="12" fillId="0" borderId="2" xfId="0" applyFont="1" applyFill="1" applyBorder="1" applyAlignment="1">
      <alignment wrapText="1"/>
    </xf>
    <xf numFmtId="2" fontId="24" fillId="0" borderId="0" xfId="0" applyNumberFormat="1" applyFont="1" applyFill="1" applyBorder="1" applyAlignment="1">
      <alignment horizontal="center" wrapText="1"/>
    </xf>
    <xf numFmtId="0" fontId="12" fillId="0" borderId="11" xfId="0" applyFont="1" applyFill="1" applyBorder="1" applyAlignment="1">
      <alignment wrapText="1"/>
    </xf>
    <xf numFmtId="0" fontId="12" fillId="0" borderId="32" xfId="0" applyFont="1" applyFill="1" applyBorder="1" applyAlignment="1">
      <alignment wrapText="1"/>
    </xf>
    <xf numFmtId="0" fontId="13" fillId="0" borderId="34" xfId="0" applyFont="1" applyFill="1" applyBorder="1" applyAlignment="1">
      <alignment horizontal="left"/>
    </xf>
    <xf numFmtId="0" fontId="25" fillId="0" borderId="4" xfId="0" applyFont="1" applyFill="1" applyBorder="1" applyAlignment="1">
      <alignment horizontal="left" vertical="top"/>
    </xf>
    <xf numFmtId="0" fontId="20" fillId="0" borderId="32" xfId="0" applyFont="1" applyFill="1" applyBorder="1" applyAlignment="1">
      <alignment wrapText="1"/>
    </xf>
    <xf numFmtId="0" fontId="26" fillId="0" borderId="0" xfId="0" applyFont="1" applyFill="1" applyBorder="1" applyAlignment="1">
      <alignment horizontal="center" wrapText="1"/>
    </xf>
    <xf numFmtId="49" fontId="27" fillId="0" borderId="0" xfId="0" applyNumberFormat="1" applyFont="1" applyFill="1" applyAlignment="1">
      <alignment wrapText="1"/>
    </xf>
    <xf numFmtId="49" fontId="23" fillId="0" borderId="0" xfId="0" applyNumberFormat="1" applyFont="1" applyFill="1" applyAlignment="1"/>
    <xf numFmtId="0" fontId="13" fillId="0" borderId="0" xfId="0" applyNumberFormat="1" applyFont="1" applyFill="1" applyBorder="1" applyAlignment="1"/>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top" wrapText="1"/>
    </xf>
    <xf numFmtId="1" fontId="9" fillId="0" borderId="4" xfId="0" applyNumberFormat="1" applyFont="1" applyFill="1" applyBorder="1" applyAlignment="1">
      <alignment horizontal="right" vertical="top"/>
    </xf>
    <xf numFmtId="0" fontId="9" fillId="0" borderId="0" xfId="0" applyFont="1" applyFill="1" applyBorder="1" applyAlignment="1">
      <alignment horizontal="right"/>
    </xf>
    <xf numFmtId="1" fontId="20" fillId="0" borderId="4" xfId="5" applyNumberFormat="1" applyFont="1" applyFill="1" applyBorder="1"/>
    <xf numFmtId="1" fontId="9" fillId="0" borderId="0" xfId="0" applyNumberFormat="1" applyFont="1" applyFill="1" applyBorder="1" applyAlignment="1">
      <alignment horizontal="right" vertical="top"/>
    </xf>
    <xf numFmtId="1" fontId="13" fillId="0" borderId="4" xfId="5" applyNumberFormat="1" applyFont="1" applyFill="1" applyBorder="1" applyAlignment="1">
      <alignment horizontal="right" vertical="center" wrapText="1"/>
    </xf>
    <xf numFmtId="1" fontId="12" fillId="0" borderId="4" xfId="5" applyNumberFormat="1" applyFont="1" applyFill="1" applyBorder="1" applyAlignment="1">
      <alignment horizontal="right" vertical="center" wrapText="1"/>
    </xf>
    <xf numFmtId="1" fontId="12" fillId="0" borderId="0" xfId="5" applyNumberFormat="1" applyFont="1" applyFill="1" applyBorder="1" applyAlignment="1">
      <alignment horizontal="right" vertical="center" wrapText="1"/>
    </xf>
    <xf numFmtId="1" fontId="12"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0" fontId="10" fillId="0" borderId="0" xfId="0" applyFont="1" applyFill="1" applyAlignment="1">
      <alignment horizontal="left" vertical="center"/>
    </xf>
    <xf numFmtId="49" fontId="9" fillId="0" borderId="0" xfId="0" applyNumberFormat="1" applyFont="1" applyFill="1" applyAlignment="1">
      <alignment horizontal="left"/>
    </xf>
    <xf numFmtId="168" fontId="12" fillId="0" borderId="0" xfId="0" applyNumberFormat="1" applyFont="1" applyFill="1" applyBorder="1" applyAlignment="1">
      <alignment horizontal="left" vertical="top"/>
    </xf>
    <xf numFmtId="1" fontId="13" fillId="0" borderId="0" xfId="0" applyNumberFormat="1" applyFont="1" applyFill="1" applyBorder="1" applyAlignment="1">
      <alignment horizontal="right" wrapText="1"/>
    </xf>
    <xf numFmtId="1" fontId="0" fillId="0" borderId="0" xfId="0" applyNumberFormat="1" applyFont="1" applyFill="1" applyBorder="1" applyAlignment="1"/>
    <xf numFmtId="1" fontId="13" fillId="0" borderId="0" xfId="0" applyNumberFormat="1" applyFont="1" applyFill="1" applyBorder="1" applyAlignment="1"/>
    <xf numFmtId="0" fontId="13" fillId="0" borderId="0" xfId="0" applyFont="1" applyFill="1" applyBorder="1" applyAlignment="1">
      <alignment horizontal="right" wrapText="1"/>
    </xf>
    <xf numFmtId="1" fontId="12" fillId="0" borderId="0" xfId="0" applyNumberFormat="1" applyFont="1" applyFill="1" applyBorder="1" applyAlignment="1">
      <alignment horizontal="right"/>
    </xf>
    <xf numFmtId="1" fontId="13" fillId="0" borderId="0" xfId="5" applyNumberFormat="1" applyFont="1" applyFill="1" applyBorder="1" applyAlignment="1">
      <alignment horizontal="right" vertical="center" wrapText="1"/>
    </xf>
    <xf numFmtId="0" fontId="10" fillId="0" borderId="0" xfId="0" applyFont="1" applyFill="1" applyAlignment="1">
      <alignment vertical="center"/>
    </xf>
    <xf numFmtId="49" fontId="9" fillId="0" borderId="8" xfId="0" applyNumberFormat="1" applyFont="1" applyFill="1" applyBorder="1" applyAlignment="1">
      <alignment horizontal="center" vertical="center" wrapText="1"/>
    </xf>
    <xf numFmtId="3" fontId="9" fillId="0" borderId="4" xfId="0" applyNumberFormat="1" applyFont="1" applyFill="1" applyBorder="1" applyAlignment="1">
      <alignment horizontal="right" vertical="center"/>
    </xf>
    <xf numFmtId="168" fontId="7" fillId="0" borderId="4" xfId="5" applyNumberFormat="1" applyFont="1" applyFill="1" applyBorder="1" applyAlignment="1">
      <alignment horizontal="left" vertical="top" wrapText="1"/>
    </xf>
    <xf numFmtId="3" fontId="10" fillId="0" borderId="4" xfId="0" applyNumberFormat="1" applyFont="1" applyFill="1" applyBorder="1" applyAlignment="1">
      <alignment horizontal="right" vertical="center"/>
    </xf>
    <xf numFmtId="1" fontId="8" fillId="0" borderId="0" xfId="5"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xf>
    <xf numFmtId="168" fontId="10" fillId="0" borderId="0" xfId="0" applyNumberFormat="1" applyFont="1" applyFill="1" applyBorder="1" applyAlignment="1">
      <alignment horizontal="left" vertical="center"/>
    </xf>
    <xf numFmtId="168" fontId="10" fillId="0" borderId="0" xfId="5" applyNumberFormat="1" applyFont="1" applyFill="1" applyBorder="1" applyAlignment="1">
      <alignment horizontal="left" vertical="top"/>
    </xf>
    <xf numFmtId="168" fontId="7" fillId="0" borderId="0" xfId="5" applyNumberFormat="1" applyFont="1" applyFill="1" applyBorder="1" applyAlignment="1">
      <alignment horizontal="left" vertical="top" wrapText="1"/>
    </xf>
    <xf numFmtId="49" fontId="9" fillId="2" borderId="1" xfId="0" applyNumberFormat="1" applyFont="1" applyFill="1" applyBorder="1" applyAlignment="1">
      <alignment horizontal="center" vertical="center" wrapText="1"/>
    </xf>
    <xf numFmtId="3" fontId="9" fillId="2" borderId="12" xfId="0" applyNumberFormat="1" applyFont="1" applyFill="1" applyBorder="1" applyAlignment="1">
      <alignment horizontal="right"/>
    </xf>
    <xf numFmtId="164" fontId="9" fillId="2" borderId="12" xfId="0" applyNumberFormat="1" applyFont="1" applyFill="1" applyBorder="1" applyAlignment="1">
      <alignment horizontal="right"/>
    </xf>
    <xf numFmtId="0" fontId="9" fillId="2" borderId="12" xfId="0" applyFont="1" applyFill="1" applyBorder="1" applyAlignment="1">
      <alignment horizontal="right"/>
    </xf>
    <xf numFmtId="3" fontId="9" fillId="0" borderId="4" xfId="0" applyNumberFormat="1" applyFont="1" applyFill="1" applyBorder="1" applyAlignment="1">
      <alignment horizontal="right"/>
    </xf>
    <xf numFmtId="0" fontId="12" fillId="0" borderId="4" xfId="0" applyFont="1" applyFill="1" applyBorder="1" applyAlignment="1">
      <alignment horizontal="right"/>
    </xf>
    <xf numFmtId="1" fontId="12" fillId="0" borderId="4" xfId="0" applyNumberFormat="1" applyFont="1" applyFill="1" applyBorder="1" applyAlignment="1">
      <alignment horizontal="right" wrapText="1"/>
    </xf>
    <xf numFmtId="49" fontId="9" fillId="0" borderId="0" xfId="0" applyNumberFormat="1" applyFont="1" applyFill="1" applyAlignment="1">
      <alignment horizontal="left" wrapText="1"/>
    </xf>
    <xf numFmtId="3" fontId="10" fillId="0" borderId="0" xfId="0" applyNumberFormat="1" applyFont="1" applyFill="1" applyBorder="1" applyAlignment="1">
      <alignment horizontal="right"/>
    </xf>
    <xf numFmtId="3" fontId="10" fillId="0" borderId="0" xfId="5" applyNumberFormat="1" applyFont="1" applyFill="1" applyBorder="1" applyAlignment="1">
      <alignment horizontal="right"/>
    </xf>
    <xf numFmtId="49" fontId="23" fillId="0" borderId="8" xfId="0" applyNumberFormat="1" applyFont="1" applyFill="1" applyBorder="1" applyAlignment="1">
      <alignment horizontal="center" vertical="center" wrapText="1"/>
    </xf>
    <xf numFmtId="1" fontId="12" fillId="0" borderId="0" xfId="0" applyNumberFormat="1" applyFont="1" applyFill="1" applyBorder="1"/>
    <xf numFmtId="1" fontId="11" fillId="0" borderId="0" xfId="0" applyNumberFormat="1" applyFont="1" applyFill="1" applyBorder="1"/>
    <xf numFmtId="1" fontId="12" fillId="0" borderId="0" xfId="5" applyNumberFormat="1" applyFont="1" applyFill="1" applyBorder="1"/>
    <xf numFmtId="166" fontId="10" fillId="0" borderId="0" xfId="5" applyNumberFormat="1" applyFont="1" applyFill="1" applyBorder="1" applyAlignment="1">
      <alignment horizontal="right"/>
    </xf>
    <xf numFmtId="49" fontId="9" fillId="0" borderId="0" xfId="0" applyNumberFormat="1" applyFont="1" applyFill="1" applyBorder="1" applyAlignment="1"/>
    <xf numFmtId="0" fontId="6" fillId="0" borderId="0" xfId="0" applyFont="1" applyFill="1" applyAlignment="1">
      <alignment vertical="center"/>
    </xf>
    <xf numFmtId="0" fontId="13" fillId="0" borderId="0" xfId="8" applyNumberFormat="1" applyFont="1" applyFill="1" applyBorder="1" applyAlignment="1"/>
    <xf numFmtId="0" fontId="10" fillId="2" borderId="0" xfId="8" applyFont="1" applyFill="1" applyAlignment="1">
      <alignment vertical="center"/>
    </xf>
    <xf numFmtId="49" fontId="9" fillId="0" borderId="8" xfId="8" applyNumberFormat="1" applyFont="1" applyFill="1" applyBorder="1" applyAlignment="1">
      <alignment horizontal="center" vertical="center" wrapText="1"/>
    </xf>
    <xf numFmtId="49" fontId="9" fillId="2" borderId="1" xfId="8" applyNumberFormat="1" applyFont="1" applyFill="1" applyBorder="1" applyAlignment="1">
      <alignment horizontal="left"/>
    </xf>
    <xf numFmtId="170" fontId="9" fillId="2" borderId="1" xfId="8" applyNumberFormat="1" applyFont="1" applyFill="1" applyBorder="1" applyAlignment="1">
      <alignment horizontal="right"/>
    </xf>
    <xf numFmtId="164" fontId="9" fillId="2" borderId="1" xfId="8" applyNumberFormat="1" applyFont="1" applyFill="1" applyBorder="1" applyAlignment="1">
      <alignment horizontal="right"/>
    </xf>
    <xf numFmtId="171" fontId="9" fillId="0" borderId="1" xfId="8" applyNumberFormat="1" applyFont="1" applyFill="1" applyBorder="1" applyAlignment="1">
      <alignment horizontal="right"/>
    </xf>
    <xf numFmtId="0" fontId="9" fillId="2" borderId="0" xfId="8" applyFont="1" applyFill="1" applyAlignment="1">
      <alignment vertical="center"/>
    </xf>
    <xf numFmtId="49" fontId="9" fillId="2" borderId="12" xfId="8" applyNumberFormat="1" applyFont="1" applyFill="1" applyBorder="1" applyAlignment="1">
      <alignment horizontal="left"/>
    </xf>
    <xf numFmtId="164" fontId="9" fillId="2" borderId="0" xfId="8" applyNumberFormat="1" applyFont="1" applyFill="1" applyAlignment="1">
      <alignment vertical="center"/>
    </xf>
    <xf numFmtId="49" fontId="10" fillId="2" borderId="4" xfId="8" applyNumberFormat="1" applyFont="1" applyFill="1" applyBorder="1" applyAlignment="1">
      <alignment horizontal="left"/>
    </xf>
    <xf numFmtId="170" fontId="10" fillId="2" borderId="4" xfId="8" applyNumberFormat="1" applyFont="1" applyFill="1" applyBorder="1" applyAlignment="1">
      <alignment horizontal="right"/>
    </xf>
    <xf numFmtId="164" fontId="10" fillId="2" borderId="4" xfId="8" applyNumberFormat="1" applyFont="1" applyFill="1" applyBorder="1" applyAlignment="1">
      <alignment horizontal="right"/>
    </xf>
    <xf numFmtId="164" fontId="10" fillId="0" borderId="4" xfId="8" applyNumberFormat="1" applyFont="1" applyFill="1" applyBorder="1" applyAlignment="1">
      <alignment horizontal="right"/>
    </xf>
    <xf numFmtId="170" fontId="10" fillId="0" borderId="4" xfId="8" applyNumberFormat="1" applyFont="1" applyFill="1" applyBorder="1" applyAlignment="1">
      <alignment horizontal="right"/>
    </xf>
    <xf numFmtId="164" fontId="10" fillId="2" borderId="0" xfId="8" applyNumberFormat="1" applyFont="1" applyFill="1" applyAlignment="1">
      <alignment vertical="center"/>
    </xf>
    <xf numFmtId="170" fontId="10" fillId="2" borderId="0" xfId="8" applyNumberFormat="1" applyFont="1" applyFill="1" applyAlignment="1">
      <alignment vertical="center"/>
    </xf>
    <xf numFmtId="164" fontId="13" fillId="0" borderId="0" xfId="8" applyNumberFormat="1" applyFont="1" applyFill="1" applyBorder="1" applyAlignment="1"/>
    <xf numFmtId="170" fontId="13" fillId="0" borderId="0" xfId="8" applyNumberFormat="1" applyFont="1" applyFill="1" applyBorder="1" applyAlignment="1"/>
    <xf numFmtId="172" fontId="13" fillId="0" borderId="0" xfId="8" applyNumberFormat="1" applyFont="1" applyFill="1" applyBorder="1" applyAlignment="1"/>
    <xf numFmtId="171" fontId="9" fillId="2" borderId="1" xfId="8" applyNumberFormat="1" applyFont="1" applyFill="1" applyBorder="1" applyAlignment="1">
      <alignment horizontal="right"/>
    </xf>
    <xf numFmtId="164" fontId="9" fillId="0" borderId="1" xfId="8" applyNumberFormat="1" applyFont="1" applyFill="1" applyBorder="1" applyAlignment="1">
      <alignment horizontal="right"/>
    </xf>
    <xf numFmtId="49" fontId="9" fillId="0" borderId="12" xfId="8" applyNumberFormat="1" applyFont="1" applyFill="1" applyBorder="1" applyAlignment="1">
      <alignment horizontal="left"/>
    </xf>
    <xf numFmtId="164" fontId="9" fillId="2" borderId="12" xfId="8" applyNumberFormat="1" applyFont="1" applyFill="1" applyBorder="1" applyAlignment="1">
      <alignment horizontal="right"/>
    </xf>
    <xf numFmtId="164" fontId="9" fillId="0" borderId="0" xfId="8" applyNumberFormat="1" applyFont="1" applyFill="1" applyAlignment="1">
      <alignment vertical="center"/>
    </xf>
    <xf numFmtId="0" fontId="9" fillId="0" borderId="0" xfId="8" applyFont="1" applyFill="1" applyAlignment="1">
      <alignment vertical="center"/>
    </xf>
    <xf numFmtId="49" fontId="9" fillId="2" borderId="0" xfId="8" applyNumberFormat="1" applyFont="1" applyFill="1" applyAlignment="1">
      <alignment horizontal="left"/>
    </xf>
    <xf numFmtId="3" fontId="13" fillId="0" borderId="0" xfId="8" applyNumberFormat="1" applyFont="1" applyFill="1" applyBorder="1" applyAlignment="1"/>
    <xf numFmtId="49" fontId="9" fillId="2" borderId="1" xfId="8" applyNumberFormat="1" applyFont="1" applyFill="1" applyBorder="1" applyAlignment="1">
      <alignment horizontal="right"/>
    </xf>
    <xf numFmtId="0" fontId="9" fillId="2" borderId="1" xfId="8" applyFont="1" applyFill="1" applyBorder="1" applyAlignment="1">
      <alignment horizontal="right"/>
    </xf>
    <xf numFmtId="173" fontId="9" fillId="2" borderId="1" xfId="8" applyNumberFormat="1" applyFont="1" applyFill="1" applyBorder="1" applyAlignment="1">
      <alignment horizontal="right"/>
    </xf>
    <xf numFmtId="164" fontId="10" fillId="7" borderId="4" xfId="9" applyNumberFormat="1" applyFont="1" applyFill="1" applyBorder="1" applyAlignment="1">
      <alignment horizontal="right"/>
    </xf>
    <xf numFmtId="1" fontId="10" fillId="7" borderId="4" xfId="9" applyNumberFormat="1" applyFont="1" applyFill="1" applyBorder="1" applyAlignment="1">
      <alignment horizontal="right"/>
    </xf>
    <xf numFmtId="171" fontId="10" fillId="7" borderId="4" xfId="9" applyNumberFormat="1" applyFont="1" applyFill="1" applyBorder="1" applyAlignment="1">
      <alignment horizontal="right"/>
    </xf>
    <xf numFmtId="164" fontId="10" fillId="0" borderId="4" xfId="9" applyNumberFormat="1" applyFont="1" applyFill="1" applyBorder="1" applyAlignment="1">
      <alignment horizontal="right"/>
    </xf>
    <xf numFmtId="1" fontId="10" fillId="0" borderId="4" xfId="9" applyNumberFormat="1" applyFont="1" applyFill="1" applyBorder="1" applyAlignment="1">
      <alignment horizontal="right"/>
    </xf>
    <xf numFmtId="171" fontId="10" fillId="0" borderId="4" xfId="9" applyNumberFormat="1" applyFont="1" applyFill="1" applyBorder="1" applyAlignment="1">
      <alignment horizontal="right"/>
    </xf>
    <xf numFmtId="43" fontId="20" fillId="0" borderId="4" xfId="1" applyFont="1" applyFill="1" applyBorder="1" applyAlignment="1">
      <alignment vertical="top" wrapText="1"/>
    </xf>
    <xf numFmtId="43" fontId="12" fillId="0" borderId="4" xfId="1" applyFont="1" applyFill="1" applyBorder="1" applyAlignment="1">
      <alignment vertical="top" wrapText="1"/>
    </xf>
    <xf numFmtId="43" fontId="13" fillId="0" borderId="4" xfId="1" applyFont="1" applyFill="1" applyBorder="1" applyAlignment="1">
      <alignment vertical="top" wrapText="1"/>
    </xf>
    <xf numFmtId="43" fontId="12" fillId="0" borderId="0" xfId="1" applyFont="1" applyFill="1" applyBorder="1" applyAlignment="1"/>
    <xf numFmtId="43" fontId="20" fillId="0" borderId="8" xfId="1" applyFont="1" applyFill="1" applyBorder="1" applyAlignment="1">
      <alignment vertical="top" wrapText="1"/>
    </xf>
    <xf numFmtId="43" fontId="13" fillId="0" borderId="8" xfId="1" applyFont="1" applyFill="1" applyBorder="1" applyAlignment="1">
      <alignment vertical="top" wrapText="1"/>
    </xf>
    <xf numFmtId="17" fontId="20" fillId="0" borderId="4" xfId="1" applyNumberFormat="1" applyFont="1" applyFill="1" applyBorder="1" applyAlignment="1"/>
    <xf numFmtId="17" fontId="20" fillId="0" borderId="0" xfId="1" applyNumberFormat="1" applyFont="1" applyFill="1" applyBorder="1" applyAlignment="1"/>
    <xf numFmtId="43" fontId="12" fillId="0" borderId="10" xfId="1" applyFont="1" applyFill="1" applyBorder="1" applyAlignment="1">
      <alignment vertical="top" wrapText="1"/>
    </xf>
    <xf numFmtId="43" fontId="12" fillId="0" borderId="0" xfId="1" applyFont="1" applyFill="1" applyBorder="1" applyAlignment="1">
      <alignment vertical="top" wrapText="1"/>
    </xf>
    <xf numFmtId="43" fontId="13" fillId="0" borderId="10" xfId="1" applyFont="1" applyFill="1" applyBorder="1" applyAlignment="1">
      <alignment vertical="top" wrapText="1"/>
    </xf>
    <xf numFmtId="167" fontId="12" fillId="0" borderId="10" xfId="1" applyNumberFormat="1" applyFont="1" applyFill="1" applyBorder="1" applyAlignment="1">
      <alignment horizontal="right" vertical="top" wrapText="1"/>
    </xf>
    <xf numFmtId="167" fontId="12" fillId="0" borderId="0" xfId="1" applyNumberFormat="1" applyFont="1" applyFill="1" applyBorder="1" applyAlignment="1">
      <alignment horizontal="right" vertical="top" wrapText="1"/>
    </xf>
    <xf numFmtId="167" fontId="12" fillId="0" borderId="0" xfId="1" applyNumberFormat="1" applyFont="1" applyFill="1" applyBorder="1" applyAlignment="1">
      <alignment vertical="top" wrapText="1"/>
    </xf>
    <xf numFmtId="43" fontId="12" fillId="0" borderId="23" xfId="1" applyFont="1" applyFill="1" applyBorder="1" applyAlignment="1">
      <alignment vertical="top" wrapText="1"/>
    </xf>
    <xf numFmtId="167" fontId="12" fillId="0" borderId="23" xfId="1" applyNumberFormat="1" applyFont="1" applyFill="1" applyBorder="1" applyAlignment="1">
      <alignment horizontal="right" vertical="top" wrapText="1"/>
    </xf>
    <xf numFmtId="43" fontId="20" fillId="0" borderId="0" xfId="1" applyFont="1" applyFill="1" applyBorder="1" applyAlignment="1">
      <alignment vertical="top" wrapText="1"/>
    </xf>
    <xf numFmtId="43" fontId="12" fillId="0" borderId="8" xfId="1" applyFont="1" applyFill="1" applyBorder="1" applyAlignment="1">
      <alignment vertical="top" wrapText="1"/>
    </xf>
    <xf numFmtId="43" fontId="12" fillId="0" borderId="8" xfId="1" applyFont="1" applyFill="1" applyBorder="1" applyAlignment="1">
      <alignment horizontal="right" vertical="center" wrapText="1"/>
    </xf>
    <xf numFmtId="43" fontId="12" fillId="0" borderId="0" xfId="1" applyFont="1" applyFill="1" applyBorder="1" applyAlignment="1">
      <alignment horizontal="right" vertical="center" wrapText="1"/>
    </xf>
    <xf numFmtId="43" fontId="12" fillId="0" borderId="10" xfId="1" applyFont="1" applyFill="1" applyBorder="1" applyAlignment="1">
      <alignment horizontal="right" vertical="center" wrapText="1"/>
    </xf>
    <xf numFmtId="43" fontId="12" fillId="0" borderId="10" xfId="1" applyFont="1" applyFill="1" applyBorder="1" applyAlignment="1">
      <alignment vertical="top"/>
    </xf>
    <xf numFmtId="43" fontId="12" fillId="0" borderId="10" xfId="1" applyFont="1" applyFill="1" applyBorder="1" applyAlignment="1">
      <alignment horizontal="right" vertical="center"/>
    </xf>
    <xf numFmtId="43" fontId="12" fillId="0" borderId="23" xfId="1" applyFont="1" applyFill="1" applyBorder="1" applyAlignment="1">
      <alignment horizontal="right" vertical="center" wrapText="1"/>
    </xf>
    <xf numFmtId="0" fontId="0" fillId="0" borderId="0" xfId="0" applyAlignment="1">
      <alignment horizontal="right"/>
    </xf>
    <xf numFmtId="167" fontId="12" fillId="0" borderId="8" xfId="1" applyNumberFormat="1" applyFont="1" applyFill="1" applyBorder="1" applyAlignment="1">
      <alignment horizontal="right" vertical="center" wrapText="1"/>
    </xf>
    <xf numFmtId="167" fontId="12" fillId="0" borderId="0" xfId="1" applyNumberFormat="1" applyFont="1" applyFill="1" applyBorder="1" applyAlignment="1">
      <alignment horizontal="right" vertical="center" wrapText="1"/>
    </xf>
    <xf numFmtId="164" fontId="10" fillId="0" borderId="0" xfId="8" applyNumberFormat="1" applyFont="1" applyFill="1" applyBorder="1" applyAlignment="1">
      <alignment horizontal="right"/>
    </xf>
    <xf numFmtId="164" fontId="0" fillId="0" borderId="0" xfId="0" applyNumberFormat="1" applyBorder="1"/>
    <xf numFmtId="173" fontId="10" fillId="0" borderId="10" xfId="8" applyNumberFormat="1" applyFont="1" applyFill="1" applyBorder="1" applyAlignment="1">
      <alignment horizontal="right"/>
    </xf>
    <xf numFmtId="164" fontId="10" fillId="0" borderId="10" xfId="8" applyNumberFormat="1" applyFont="1" applyFill="1" applyBorder="1" applyAlignment="1">
      <alignment horizontal="right"/>
    </xf>
    <xf numFmtId="167" fontId="12" fillId="0" borderId="23" xfId="1" applyNumberFormat="1" applyFont="1" applyFill="1" applyBorder="1" applyAlignment="1">
      <alignment horizontal="right" vertical="center" wrapText="1"/>
    </xf>
    <xf numFmtId="43" fontId="12" fillId="0" borderId="11" xfId="1" applyFont="1" applyFill="1" applyBorder="1" applyAlignment="1">
      <alignment vertical="top" wrapText="1"/>
    </xf>
    <xf numFmtId="43" fontId="12" fillId="0" borderId="37" xfId="1" applyFont="1" applyFill="1" applyBorder="1" applyAlignment="1">
      <alignment vertical="top" wrapText="1"/>
    </xf>
    <xf numFmtId="43" fontId="12" fillId="0" borderId="38" xfId="1" applyFont="1" applyFill="1" applyBorder="1" applyAlignment="1">
      <alignment vertical="top" wrapText="1"/>
    </xf>
    <xf numFmtId="43" fontId="12" fillId="0" borderId="23" xfId="1" applyFont="1" applyFill="1" applyBorder="1" applyAlignment="1">
      <alignment horizontal="right" vertical="top" wrapText="1"/>
    </xf>
    <xf numFmtId="43" fontId="12" fillId="0" borderId="8" xfId="1" applyFont="1" applyFill="1" applyBorder="1" applyAlignment="1">
      <alignment horizontal="right" vertical="top" wrapText="1"/>
    </xf>
    <xf numFmtId="43" fontId="12" fillId="0" borderId="10" xfId="1" applyFont="1" applyFill="1" applyBorder="1" applyAlignment="1">
      <alignment horizontal="right" vertical="top" wrapText="1"/>
    </xf>
    <xf numFmtId="43" fontId="12" fillId="0" borderId="0" xfId="1" applyFont="1" applyFill="1" applyBorder="1" applyAlignment="1">
      <alignment horizontal="right" vertical="top" wrapText="1"/>
    </xf>
    <xf numFmtId="43" fontId="12" fillId="0" borderId="0" xfId="1" applyNumberFormat="1" applyFont="1" applyFill="1" applyBorder="1" applyAlignment="1">
      <alignment horizontal="right" vertical="center" wrapText="1"/>
    </xf>
    <xf numFmtId="43" fontId="12" fillId="0" borderId="0" xfId="1" applyNumberFormat="1" applyFont="1" applyFill="1" applyBorder="1" applyAlignment="1">
      <alignment horizontal="right" vertical="top" wrapText="1"/>
    </xf>
    <xf numFmtId="43" fontId="13" fillId="0" borderId="0" xfId="1" applyFont="1" applyFill="1" applyBorder="1" applyAlignment="1">
      <alignment vertical="top" wrapText="1"/>
    </xf>
    <xf numFmtId="43" fontId="12" fillId="0" borderId="0" xfId="1" applyFont="1" applyFill="1" applyBorder="1" applyAlignment="1">
      <alignment vertical="top"/>
    </xf>
    <xf numFmtId="3" fontId="12" fillId="0" borderId="4" xfId="0" applyNumberFormat="1" applyFont="1" applyFill="1" applyBorder="1"/>
    <xf numFmtId="3" fontId="12" fillId="0" borderId="4" xfId="0" applyNumberFormat="1" applyFont="1" applyFill="1" applyBorder="1" applyAlignment="1">
      <alignment horizontal="right"/>
    </xf>
    <xf numFmtId="49" fontId="9" fillId="2" borderId="12" xfId="8" applyNumberFormat="1" applyFont="1" applyFill="1" applyBorder="1" applyAlignment="1">
      <alignment horizontal="center" vertical="center" wrapText="1"/>
    </xf>
    <xf numFmtId="49" fontId="9" fillId="2" borderId="40" xfId="8" applyNumberFormat="1" applyFont="1" applyFill="1" applyBorder="1" applyAlignment="1">
      <alignment horizontal="center" wrapText="1"/>
    </xf>
    <xf numFmtId="0" fontId="16" fillId="4" borderId="4" xfId="8" applyNumberFormat="1" applyFont="1" applyFill="1" applyBorder="1" applyAlignment="1">
      <alignment vertical="center"/>
    </xf>
    <xf numFmtId="3" fontId="16" fillId="4" borderId="4" xfId="8" applyNumberFormat="1" applyFont="1" applyFill="1" applyBorder="1" applyAlignment="1">
      <alignment horizontal="right" vertical="center"/>
    </xf>
    <xf numFmtId="0" fontId="16" fillId="4" borderId="4" xfId="8" applyNumberFormat="1" applyFont="1" applyFill="1" applyBorder="1" applyAlignment="1">
      <alignment horizontal="right" vertical="center"/>
    </xf>
    <xf numFmtId="17" fontId="11" fillId="4" borderId="4" xfId="8" applyNumberFormat="1" applyFont="1" applyFill="1" applyBorder="1" applyAlignment="1">
      <alignment horizontal="left" vertical="center"/>
    </xf>
    <xf numFmtId="3" fontId="11" fillId="4" borderId="4" xfId="8" applyNumberFormat="1" applyFont="1" applyFill="1" applyBorder="1" applyAlignment="1">
      <alignment horizontal="right" vertical="center"/>
    </xf>
    <xf numFmtId="0" fontId="11" fillId="4" borderId="4" xfId="8" applyNumberFormat="1" applyFont="1" applyFill="1" applyBorder="1" applyAlignment="1">
      <alignment horizontal="right" vertical="center"/>
    </xf>
    <xf numFmtId="3" fontId="11" fillId="0" borderId="4" xfId="8" applyNumberFormat="1" applyFont="1" applyFill="1" applyBorder="1" applyAlignment="1">
      <alignment horizontal="right" vertical="center"/>
    </xf>
    <xf numFmtId="17" fontId="11" fillId="4" borderId="0" xfId="8" applyNumberFormat="1" applyFont="1" applyFill="1" applyBorder="1" applyAlignment="1">
      <alignment horizontal="left" vertical="center"/>
    </xf>
    <xf numFmtId="3" fontId="11" fillId="4" borderId="0" xfId="8" applyNumberFormat="1" applyFont="1" applyFill="1" applyBorder="1" applyAlignment="1">
      <alignment horizontal="right" vertical="center"/>
    </xf>
    <xf numFmtId="0" fontId="11" fillId="4" borderId="0" xfId="8" applyNumberFormat="1" applyFont="1" applyFill="1" applyBorder="1" applyAlignment="1">
      <alignment horizontal="right" vertical="center"/>
    </xf>
    <xf numFmtId="3" fontId="11" fillId="0" borderId="0" xfId="8" applyNumberFormat="1" applyFont="1" applyFill="1" applyBorder="1" applyAlignment="1">
      <alignment horizontal="right" vertical="center"/>
    </xf>
    <xf numFmtId="49" fontId="10" fillId="2" borderId="0" xfId="8" applyNumberFormat="1" applyFont="1" applyFill="1" applyBorder="1" applyAlignment="1">
      <alignment horizontal="left"/>
    </xf>
    <xf numFmtId="164" fontId="10" fillId="2" borderId="0" xfId="8" applyNumberFormat="1" applyFont="1" applyFill="1" applyBorder="1" applyAlignment="1">
      <alignment horizontal="right"/>
    </xf>
    <xf numFmtId="3" fontId="10" fillId="2" borderId="0" xfId="8" applyNumberFormat="1" applyFont="1" applyFill="1" applyBorder="1" applyAlignment="1">
      <alignment horizontal="right"/>
    </xf>
    <xf numFmtId="171" fontId="10" fillId="2" borderId="0" xfId="8" applyNumberFormat="1" applyFont="1" applyFill="1" applyBorder="1" applyAlignment="1">
      <alignment horizontal="right"/>
    </xf>
    <xf numFmtId="175" fontId="13" fillId="0" borderId="0" xfId="8" applyNumberFormat="1" applyFont="1" applyFill="1" applyBorder="1" applyAlignment="1"/>
    <xf numFmtId="176" fontId="13" fillId="0" borderId="0" xfId="8" applyNumberFormat="1" applyFont="1" applyFill="1" applyBorder="1" applyAlignment="1"/>
    <xf numFmtId="49" fontId="9" fillId="2" borderId="1" xfId="8" applyNumberFormat="1" applyFont="1" applyFill="1" applyBorder="1" applyAlignment="1">
      <alignment horizontal="center"/>
    </xf>
    <xf numFmtId="171" fontId="10" fillId="2" borderId="0" xfId="8" applyNumberFormat="1" applyFont="1" applyFill="1" applyAlignment="1">
      <alignment vertical="center"/>
    </xf>
    <xf numFmtId="164" fontId="10" fillId="2" borderId="22" xfId="8" applyNumberFormat="1" applyFont="1" applyFill="1" applyBorder="1" applyAlignment="1">
      <alignment horizontal="right"/>
    </xf>
    <xf numFmtId="49" fontId="9" fillId="2" borderId="0" xfId="8" applyNumberFormat="1" applyFont="1" applyFill="1" applyBorder="1" applyAlignment="1">
      <alignment horizontal="left"/>
    </xf>
    <xf numFmtId="173" fontId="10" fillId="2" borderId="0" xfId="8" applyNumberFormat="1" applyFont="1" applyFill="1" applyBorder="1" applyAlignment="1">
      <alignment horizontal="right"/>
    </xf>
    <xf numFmtId="0" fontId="1" fillId="0" borderId="0" xfId="4"/>
    <xf numFmtId="49" fontId="29" fillId="2" borderId="0" xfId="8" applyNumberFormat="1" applyFont="1" applyFill="1" applyAlignment="1">
      <alignment horizontal="left"/>
    </xf>
    <xf numFmtId="0" fontId="10" fillId="2" borderId="0" xfId="8" applyFont="1" applyFill="1" applyBorder="1" applyAlignment="1">
      <alignment horizontal="right"/>
    </xf>
    <xf numFmtId="174" fontId="30" fillId="0" borderId="0" xfId="9" applyFont="1" applyFill="1"/>
    <xf numFmtId="173" fontId="10" fillId="2" borderId="0" xfId="8" applyNumberFormat="1" applyFont="1" applyFill="1" applyAlignment="1">
      <alignment vertical="center"/>
    </xf>
    <xf numFmtId="171" fontId="13" fillId="0" borderId="0" xfId="8" applyNumberFormat="1" applyFont="1" applyFill="1" applyBorder="1" applyAlignment="1"/>
    <xf numFmtId="177" fontId="13" fillId="0" borderId="0" xfId="8" applyNumberFormat="1" applyFont="1" applyFill="1" applyBorder="1" applyAlignment="1"/>
    <xf numFmtId="179" fontId="10" fillId="2" borderId="0" xfId="8" applyNumberFormat="1" applyFont="1" applyFill="1" applyBorder="1" applyAlignment="1">
      <alignment horizontal="right"/>
    </xf>
    <xf numFmtId="179" fontId="10" fillId="0" borderId="0" xfId="8" applyNumberFormat="1" applyFont="1" applyFill="1" applyBorder="1" applyAlignment="1">
      <alignment horizontal="right"/>
    </xf>
    <xf numFmtId="178" fontId="9" fillId="2" borderId="0" xfId="8" applyNumberFormat="1" applyFont="1" applyFill="1" applyAlignment="1">
      <alignment vertical="center"/>
    </xf>
    <xf numFmtId="178" fontId="10" fillId="2" borderId="0" xfId="8" applyNumberFormat="1" applyFont="1" applyFill="1" applyBorder="1" applyAlignment="1">
      <alignment horizontal="right"/>
    </xf>
    <xf numFmtId="49" fontId="9" fillId="2" borderId="12" xfId="8" applyNumberFormat="1" applyFont="1" applyFill="1" applyBorder="1" applyAlignment="1">
      <alignment horizontal="center" vertical="center"/>
    </xf>
    <xf numFmtId="49" fontId="9" fillId="2" borderId="22" xfId="8" applyNumberFormat="1" applyFont="1" applyFill="1" applyBorder="1" applyAlignment="1">
      <alignment horizontal="center" vertical="center"/>
    </xf>
    <xf numFmtId="180" fontId="10" fillId="2" borderId="0" xfId="8" applyNumberFormat="1" applyFont="1" applyFill="1" applyBorder="1" applyAlignment="1">
      <alignment horizontal="right"/>
    </xf>
    <xf numFmtId="0" fontId="13" fillId="0" borderId="0" xfId="8" applyNumberFormat="1" applyFont="1" applyFill="1" applyBorder="1" applyAlignment="1">
      <alignment vertical="top"/>
    </xf>
    <xf numFmtId="0" fontId="10" fillId="2" borderId="0" xfId="8" applyFont="1" applyFill="1" applyAlignment="1">
      <alignment vertical="top"/>
    </xf>
    <xf numFmtId="2" fontId="10" fillId="2" borderId="0" xfId="8" applyNumberFormat="1" applyFont="1" applyFill="1" applyAlignment="1">
      <alignment vertical="top"/>
    </xf>
    <xf numFmtId="0" fontId="10" fillId="0" borderId="0" xfId="8" applyFont="1" applyFill="1" applyAlignment="1">
      <alignment vertical="top"/>
    </xf>
    <xf numFmtId="0" fontId="35" fillId="0" borderId="0" xfId="8" applyNumberFormat="1" applyFont="1" applyFill="1" applyBorder="1" applyAlignment="1">
      <alignment vertical="top"/>
    </xf>
    <xf numFmtId="0" fontId="36" fillId="2" borderId="0" xfId="8" applyFont="1" applyFill="1" applyAlignment="1">
      <alignment vertical="top"/>
    </xf>
    <xf numFmtId="0" fontId="31" fillId="0" borderId="0" xfId="8" applyNumberFormat="1" applyFont="1" applyFill="1" applyBorder="1" applyAlignment="1">
      <alignment horizontal="center" vertical="top"/>
    </xf>
    <xf numFmtId="49" fontId="32" fillId="2" borderId="0" xfId="8" applyNumberFormat="1" applyFont="1" applyFill="1" applyBorder="1" applyAlignment="1">
      <alignment horizontal="left" vertical="center" wrapText="1"/>
    </xf>
    <xf numFmtId="3" fontId="31" fillId="0" borderId="0" xfId="8" applyNumberFormat="1" applyFont="1" applyFill="1" applyBorder="1" applyAlignment="1">
      <alignment horizontal="right" vertical="top"/>
    </xf>
    <xf numFmtId="4" fontId="31" fillId="0" borderId="0" xfId="8" applyNumberFormat="1" applyFont="1" applyFill="1" applyBorder="1" applyAlignment="1">
      <alignment horizontal="right" vertical="top"/>
    </xf>
    <xf numFmtId="181" fontId="31" fillId="0" borderId="0" xfId="8" applyNumberFormat="1" applyFont="1" applyFill="1" applyBorder="1" applyAlignment="1">
      <alignment horizontal="right" vertical="top"/>
    </xf>
    <xf numFmtId="2" fontId="31" fillId="0" borderId="0" xfId="8" applyNumberFormat="1" applyFont="1" applyFill="1" applyBorder="1" applyAlignment="1">
      <alignment horizontal="right" vertical="top"/>
    </xf>
    <xf numFmtId="0" fontId="37" fillId="2" borderId="0" xfId="8" applyFont="1" applyFill="1" applyBorder="1" applyAlignment="1">
      <alignment horizontal="center" vertical="center"/>
    </xf>
    <xf numFmtId="49" fontId="37" fillId="2" borderId="0" xfId="8" applyNumberFormat="1" applyFont="1" applyFill="1" applyBorder="1" applyAlignment="1">
      <alignment horizontal="left" vertical="center"/>
    </xf>
    <xf numFmtId="164" fontId="37" fillId="2" borderId="0" xfId="8" applyNumberFormat="1" applyFont="1" applyFill="1" applyBorder="1" applyAlignment="1">
      <alignment horizontal="left" vertical="center"/>
    </xf>
    <xf numFmtId="182" fontId="37" fillId="2" borderId="0" xfId="10" applyNumberFormat="1" applyFont="1" applyFill="1" applyBorder="1" applyAlignment="1">
      <alignment horizontal="left" vertical="center"/>
    </xf>
    <xf numFmtId="0" fontId="37" fillId="2" borderId="0" xfId="8" applyFont="1" applyFill="1" applyBorder="1" applyAlignment="1">
      <alignment horizontal="left" vertical="center"/>
    </xf>
    <xf numFmtId="183" fontId="10" fillId="2" borderId="0" xfId="8" applyNumberFormat="1" applyFont="1" applyFill="1" applyBorder="1" applyAlignment="1">
      <alignment horizontal="right"/>
    </xf>
    <xf numFmtId="183" fontId="10" fillId="0" borderId="0" xfId="8" applyNumberFormat="1" applyFont="1" applyFill="1" applyBorder="1" applyAlignment="1">
      <alignment horizontal="right"/>
    </xf>
    <xf numFmtId="184" fontId="10" fillId="2" borderId="0" xfId="8" applyNumberFormat="1" applyFont="1" applyFill="1" applyBorder="1" applyAlignment="1">
      <alignment horizontal="right"/>
    </xf>
    <xf numFmtId="49" fontId="10" fillId="2" borderId="0" xfId="8" applyNumberFormat="1" applyFont="1" applyFill="1" applyAlignment="1"/>
    <xf numFmtId="180" fontId="9" fillId="2" borderId="0" xfId="8" applyNumberFormat="1" applyFont="1" applyFill="1" applyAlignment="1">
      <alignment vertical="center"/>
    </xf>
    <xf numFmtId="187" fontId="10" fillId="2" borderId="0" xfId="8" applyNumberFormat="1" applyFont="1" applyFill="1" applyBorder="1" applyAlignment="1">
      <alignment horizontal="right"/>
    </xf>
    <xf numFmtId="186" fontId="10" fillId="2" borderId="0" xfId="8" applyNumberFormat="1" applyFont="1" applyFill="1" applyBorder="1" applyAlignment="1">
      <alignment horizontal="right"/>
    </xf>
    <xf numFmtId="49" fontId="9" fillId="2" borderId="0" xfId="8" applyNumberFormat="1" applyFont="1" applyFill="1" applyAlignment="1"/>
    <xf numFmtId="180" fontId="10" fillId="2" borderId="0" xfId="8" applyNumberFormat="1" applyFont="1" applyFill="1" applyBorder="1" applyAlignment="1">
      <alignment horizontal="right" vertical="center" wrapText="1"/>
    </xf>
    <xf numFmtId="179" fontId="10" fillId="2" borderId="0" xfId="8" applyNumberFormat="1" applyFont="1" applyFill="1" applyBorder="1" applyAlignment="1">
      <alignment horizontal="right" vertical="center" wrapText="1"/>
    </xf>
    <xf numFmtId="184" fontId="10" fillId="2" borderId="0" xfId="8" applyNumberFormat="1" applyFont="1" applyFill="1" applyBorder="1" applyAlignment="1">
      <alignment horizontal="right" vertical="center" wrapText="1"/>
    </xf>
    <xf numFmtId="0" fontId="14" fillId="0" borderId="0" xfId="8" applyNumberFormat="1" applyFont="1" applyFill="1" applyBorder="1" applyAlignment="1"/>
    <xf numFmtId="190" fontId="9" fillId="2" borderId="0" xfId="8" applyNumberFormat="1" applyFont="1" applyFill="1" applyAlignment="1">
      <alignment vertical="center"/>
    </xf>
    <xf numFmtId="167" fontId="13" fillId="0" borderId="0" xfId="11" applyNumberFormat="1" applyFont="1" applyFill="1" applyBorder="1" applyAlignment="1"/>
    <xf numFmtId="49" fontId="39" fillId="2" borderId="22" xfId="8" applyNumberFormat="1" applyFont="1" applyFill="1" applyBorder="1" applyAlignment="1">
      <alignment horizontal="center" vertical="center"/>
    </xf>
    <xf numFmtId="49" fontId="9" fillId="2" borderId="22" xfId="8" applyNumberFormat="1" applyFont="1" applyFill="1" applyBorder="1" applyAlignment="1">
      <alignment horizontal="left"/>
    </xf>
    <xf numFmtId="0" fontId="9" fillId="2" borderId="0" xfId="8" applyFont="1" applyFill="1" applyAlignment="1">
      <alignment vertical="top"/>
    </xf>
    <xf numFmtId="49" fontId="10" fillId="2" borderId="0" xfId="8" applyNumberFormat="1" applyFont="1" applyFill="1" applyBorder="1" applyAlignment="1">
      <alignment horizontal="left" vertical="top"/>
    </xf>
    <xf numFmtId="0" fontId="10" fillId="2" borderId="0" xfId="8" applyFont="1" applyFill="1" applyBorder="1" applyAlignment="1">
      <alignment horizontal="right" vertical="top"/>
    </xf>
    <xf numFmtId="173" fontId="10" fillId="2" borderId="0" xfId="8" applyNumberFormat="1" applyFont="1" applyFill="1" applyBorder="1" applyAlignment="1">
      <alignment horizontal="right" vertical="top"/>
    </xf>
    <xf numFmtId="171" fontId="10" fillId="2" borderId="0" xfId="8" applyNumberFormat="1" applyFont="1" applyFill="1" applyBorder="1" applyAlignment="1">
      <alignment horizontal="right" vertical="top"/>
    </xf>
    <xf numFmtId="164" fontId="10" fillId="2" borderId="0" xfId="8" applyNumberFormat="1" applyFont="1" applyFill="1" applyBorder="1" applyAlignment="1">
      <alignment horizontal="right" vertical="top"/>
    </xf>
    <xf numFmtId="167" fontId="13" fillId="0" borderId="0" xfId="11" applyNumberFormat="1" applyFont="1" applyFill="1" applyBorder="1" applyAlignment="1">
      <alignment vertical="top"/>
    </xf>
    <xf numFmtId="173" fontId="13" fillId="0" borderId="0" xfId="8" applyNumberFormat="1" applyFont="1" applyFill="1" applyBorder="1" applyAlignment="1">
      <alignment vertical="top"/>
    </xf>
    <xf numFmtId="176" fontId="10" fillId="2" borderId="0" xfId="8" applyNumberFormat="1" applyFont="1" applyFill="1" applyBorder="1" applyAlignment="1">
      <alignment horizontal="right"/>
    </xf>
    <xf numFmtId="179" fontId="10" fillId="2" borderId="0" xfId="8" applyNumberFormat="1" applyFont="1" applyFill="1" applyAlignment="1">
      <alignment vertical="center"/>
    </xf>
    <xf numFmtId="179" fontId="13" fillId="0" borderId="0" xfId="8" applyNumberFormat="1" applyFont="1" applyFill="1" applyBorder="1" applyAlignment="1"/>
    <xf numFmtId="173" fontId="13" fillId="0" borderId="0" xfId="8" applyNumberFormat="1" applyFont="1" applyFill="1" applyBorder="1" applyAlignment="1"/>
    <xf numFmtId="171" fontId="9" fillId="2" borderId="22" xfId="8" applyNumberFormat="1" applyFont="1" applyFill="1" applyBorder="1" applyAlignment="1">
      <alignment horizontal="right"/>
    </xf>
    <xf numFmtId="3" fontId="30" fillId="0" borderId="0" xfId="8" applyNumberFormat="1" applyFont="1" applyFill="1" applyBorder="1" applyAlignment="1">
      <alignment horizontal="justify" vertical="center"/>
    </xf>
    <xf numFmtId="3" fontId="9" fillId="0" borderId="12" xfId="8" applyNumberFormat="1" applyFont="1" applyFill="1" applyBorder="1" applyAlignment="1">
      <alignment horizontal="right"/>
    </xf>
    <xf numFmtId="3" fontId="9" fillId="2" borderId="0" xfId="8" applyNumberFormat="1" applyFont="1" applyFill="1" applyAlignment="1">
      <alignment vertical="center"/>
    </xf>
    <xf numFmtId="3" fontId="10" fillId="2" borderId="0" xfId="8" applyNumberFormat="1" applyFont="1" applyFill="1" applyAlignment="1">
      <alignment vertical="center"/>
    </xf>
    <xf numFmtId="3" fontId="10" fillId="0" borderId="4" xfId="8" applyNumberFormat="1" applyFont="1" applyFill="1" applyBorder="1" applyAlignment="1">
      <alignment horizontal="right"/>
    </xf>
    <xf numFmtId="3" fontId="13" fillId="0" borderId="0" xfId="17" applyNumberFormat="1" applyFont="1" applyFill="1" applyBorder="1" applyAlignment="1">
      <alignment horizontal="center"/>
    </xf>
    <xf numFmtId="3" fontId="13" fillId="0" borderId="0" xfId="18" applyNumberFormat="1" applyFont="1" applyFill="1" applyBorder="1" applyAlignment="1">
      <alignment horizontal="center"/>
    </xf>
    <xf numFmtId="164" fontId="10" fillId="0" borderId="0" xfId="8" applyNumberFormat="1" applyFont="1" applyFill="1" applyBorder="1" applyAlignment="1">
      <alignment horizontal="center"/>
    </xf>
    <xf numFmtId="3" fontId="10" fillId="2" borderId="0" xfId="8" applyNumberFormat="1" applyFont="1" applyFill="1" applyBorder="1" applyAlignment="1">
      <alignment horizontal="right" vertical="top"/>
    </xf>
    <xf numFmtId="164" fontId="10" fillId="0" borderId="0" xfId="8" applyNumberFormat="1" applyFont="1" applyFill="1" applyBorder="1" applyAlignment="1">
      <alignment horizontal="right" vertical="top"/>
    </xf>
    <xf numFmtId="179" fontId="9" fillId="2" borderId="0" xfId="8" applyNumberFormat="1" applyFont="1" applyFill="1" applyAlignment="1">
      <alignment vertical="center"/>
    </xf>
    <xf numFmtId="194" fontId="10" fillId="2" borderId="0" xfId="8" applyNumberFormat="1" applyFont="1" applyFill="1" applyBorder="1" applyAlignment="1">
      <alignment horizontal="right"/>
    </xf>
    <xf numFmtId="0" fontId="43" fillId="2" borderId="0" xfId="8" applyFont="1" applyFill="1" applyAlignment="1">
      <alignment vertical="center"/>
    </xf>
    <xf numFmtId="49" fontId="10" fillId="2" borderId="0" xfId="8" applyNumberFormat="1" applyFont="1" applyFill="1" applyBorder="1" applyAlignment="1">
      <alignment horizontal="left" wrapText="1"/>
    </xf>
    <xf numFmtId="49" fontId="10" fillId="2" borderId="0" xfId="8" applyNumberFormat="1" applyFont="1" applyFill="1" applyBorder="1" applyAlignment="1">
      <alignment horizontal="center" vertical="center"/>
    </xf>
    <xf numFmtId="0" fontId="16" fillId="0" borderId="0" xfId="20" applyNumberFormat="1" applyFont="1" applyFill="1" applyBorder="1" applyAlignment="1">
      <alignment vertical="top"/>
    </xf>
    <xf numFmtId="0" fontId="31" fillId="0" borderId="0" xfId="20" applyNumberFormat="1" applyFont="1" applyFill="1"/>
    <xf numFmtId="0" fontId="41" fillId="3" borderId="4" xfId="20" applyNumberFormat="1" applyFont="1" applyFill="1" applyBorder="1" applyAlignment="1">
      <alignment horizontal="center" vertical="center" wrapText="1"/>
    </xf>
    <xf numFmtId="0" fontId="31" fillId="3" borderId="4" xfId="20" applyNumberFormat="1" applyFont="1" applyFill="1" applyBorder="1" applyAlignment="1">
      <alignment wrapText="1"/>
    </xf>
    <xf numFmtId="1" fontId="31" fillId="0" borderId="0" xfId="20" applyNumberFormat="1" applyFont="1" applyFill="1"/>
    <xf numFmtId="1" fontId="30" fillId="3" borderId="0" xfId="20" applyNumberFormat="1" applyFont="1" applyFill="1" applyBorder="1" applyAlignment="1">
      <alignment horizontal="right" vertical="center"/>
    </xf>
    <xf numFmtId="1" fontId="30" fillId="0" borderId="0" xfId="20" applyNumberFormat="1" applyFont="1" applyFill="1" applyBorder="1" applyAlignment="1">
      <alignment horizontal="right" vertical="center"/>
    </xf>
    <xf numFmtId="0" fontId="31" fillId="0" borderId="0" xfId="20" applyNumberFormat="1" applyFont="1" applyFill="1" applyAlignment="1"/>
    <xf numFmtId="174" fontId="31" fillId="0" borderId="0" xfId="20" applyFont="1" applyFill="1" applyAlignment="1">
      <alignment horizontal="left" vertical="top"/>
    </xf>
    <xf numFmtId="0" fontId="41" fillId="0" borderId="0" xfId="20" applyNumberFormat="1" applyFont="1" applyFill="1"/>
    <xf numFmtId="0" fontId="12" fillId="0" borderId="0" xfId="20" applyNumberFormat="1" applyFont="1" applyAlignment="1">
      <alignment vertical="top"/>
    </xf>
    <xf numFmtId="0" fontId="31" fillId="0" borderId="0" xfId="20" applyNumberFormat="1" applyFont="1" applyAlignment="1">
      <alignment vertical="top"/>
    </xf>
    <xf numFmtId="174" fontId="45" fillId="9" borderId="4" xfId="22" applyNumberFormat="1" applyFont="1" applyFill="1" applyBorder="1" applyAlignment="1">
      <alignment horizontal="center" vertical="top" wrapText="1"/>
    </xf>
    <xf numFmtId="174" fontId="45" fillId="9" borderId="4" xfId="23" applyNumberFormat="1" applyFont="1" applyFill="1" applyBorder="1" applyAlignment="1">
      <alignment horizontal="center" vertical="top" wrapText="1"/>
    </xf>
    <xf numFmtId="168" fontId="45" fillId="0" borderId="4" xfId="20" applyNumberFormat="1" applyFont="1" applyFill="1" applyBorder="1" applyAlignment="1">
      <alignment horizontal="left" vertical="top" wrapText="1"/>
    </xf>
    <xf numFmtId="0" fontId="41" fillId="0" borderId="0" xfId="20" applyNumberFormat="1" applyFont="1" applyAlignment="1">
      <alignment vertical="top"/>
    </xf>
    <xf numFmtId="0" fontId="41" fillId="0" borderId="0" xfId="20" applyNumberFormat="1" applyFont="1" applyFill="1" applyAlignment="1">
      <alignment vertical="top"/>
    </xf>
    <xf numFmtId="168" fontId="30" fillId="0" borderId="4" xfId="20" applyNumberFormat="1" applyFont="1" applyFill="1" applyBorder="1" applyAlignment="1">
      <alignment horizontal="left" vertical="top" wrapText="1"/>
    </xf>
    <xf numFmtId="0" fontId="31" fillId="0" borderId="0" xfId="20" applyNumberFormat="1" applyFont="1" applyFill="1" applyAlignment="1">
      <alignment vertical="top"/>
    </xf>
    <xf numFmtId="168" fontId="30" fillId="0" borderId="0" xfId="20" applyNumberFormat="1" applyFont="1" applyFill="1" applyBorder="1" applyAlignment="1">
      <alignment horizontal="left" vertical="top"/>
    </xf>
    <xf numFmtId="3" fontId="30" fillId="3" borderId="0" xfId="19" applyNumberFormat="1" applyFont="1" applyFill="1" applyBorder="1" applyAlignment="1">
      <alignment horizontal="right" vertical="top" wrapText="1"/>
    </xf>
    <xf numFmtId="0" fontId="31" fillId="3" borderId="0" xfId="20" applyNumberFormat="1" applyFont="1" applyFill="1" applyAlignment="1">
      <alignment vertical="top"/>
    </xf>
    <xf numFmtId="174" fontId="46" fillId="0" borderId="0" xfId="20" applyFont="1" applyAlignment="1">
      <alignment vertical="top"/>
    </xf>
    <xf numFmtId="2" fontId="46" fillId="0" borderId="0" xfId="20" applyNumberFormat="1" applyFont="1" applyAlignment="1">
      <alignment vertical="top"/>
    </xf>
    <xf numFmtId="0" fontId="44" fillId="0" borderId="0" xfId="20" applyNumberFormat="1" applyFont="1" applyAlignment="1">
      <alignment vertical="top"/>
    </xf>
    <xf numFmtId="0" fontId="47" fillId="0" borderId="0" xfId="20" applyNumberFormat="1" applyFont="1" applyAlignment="1">
      <alignment vertical="top"/>
    </xf>
    <xf numFmtId="3" fontId="30" fillId="0" borderId="0" xfId="19" applyNumberFormat="1" applyFont="1" applyFill="1" applyBorder="1" applyAlignment="1">
      <alignment horizontal="right" vertical="top" wrapText="1"/>
    </xf>
    <xf numFmtId="3" fontId="35" fillId="0" borderId="0" xfId="19" applyNumberFormat="1" applyFont="1" applyFill="1" applyBorder="1" applyAlignment="1">
      <alignment horizontal="right" vertical="top" wrapText="1"/>
    </xf>
    <xf numFmtId="0" fontId="12" fillId="0" borderId="0" xfId="20" applyNumberFormat="1" applyFont="1"/>
    <xf numFmtId="0" fontId="31" fillId="0" borderId="0" xfId="20" applyNumberFormat="1" applyFont="1" applyAlignment="1">
      <alignment horizontal="center"/>
    </xf>
    <xf numFmtId="0" fontId="41" fillId="10" borderId="4" xfId="20" applyNumberFormat="1" applyFont="1" applyFill="1" applyBorder="1" applyAlignment="1">
      <alignment horizontal="center" vertical="center" wrapText="1"/>
    </xf>
    <xf numFmtId="0" fontId="41" fillId="10" borderId="40" xfId="20" applyNumberFormat="1" applyFont="1" applyFill="1" applyBorder="1" applyAlignment="1">
      <alignment horizontal="center" vertical="center" wrapText="1"/>
    </xf>
    <xf numFmtId="168" fontId="30" fillId="0" borderId="0" xfId="20" applyNumberFormat="1" applyFont="1" applyFill="1" applyBorder="1" applyAlignment="1">
      <alignment horizontal="left"/>
    </xf>
    <xf numFmtId="197" fontId="45" fillId="0" borderId="0" xfId="24" applyNumberFormat="1" applyFont="1" applyFill="1" applyBorder="1" applyAlignment="1">
      <alignment horizontal="right" vertical="top"/>
    </xf>
    <xf numFmtId="198" fontId="45" fillId="0" borderId="0" xfId="24" applyNumberFormat="1" applyFont="1" applyFill="1" applyBorder="1" applyAlignment="1">
      <alignment horizontal="right" vertical="top"/>
    </xf>
    <xf numFmtId="182" fontId="45" fillId="0" borderId="0" xfId="2" applyNumberFormat="1" applyFont="1" applyFill="1" applyBorder="1" applyAlignment="1">
      <alignment horizontal="right" vertical="top"/>
    </xf>
    <xf numFmtId="0" fontId="53" fillId="0" borderId="0" xfId="20" applyNumberFormat="1" applyFont="1" applyBorder="1" applyAlignment="1">
      <alignment horizontal="center"/>
    </xf>
    <xf numFmtId="0" fontId="31" fillId="0" borderId="0" xfId="20" applyNumberFormat="1" applyFont="1"/>
    <xf numFmtId="3" fontId="31" fillId="0" borderId="0" xfId="20" applyNumberFormat="1" applyFont="1"/>
    <xf numFmtId="197" fontId="31" fillId="0" borderId="0" xfId="20" applyNumberFormat="1" applyFont="1"/>
    <xf numFmtId="197" fontId="31" fillId="0" borderId="0" xfId="20" applyNumberFormat="1" applyFont="1" applyFill="1" applyBorder="1"/>
    <xf numFmtId="199" fontId="31" fillId="0" borderId="0" xfId="26" applyNumberFormat="1" applyFont="1"/>
    <xf numFmtId="0" fontId="31" fillId="0" borderId="0" xfId="20" applyNumberFormat="1" applyFont="1" applyFill="1" applyBorder="1"/>
    <xf numFmtId="200" fontId="31" fillId="0" borderId="0" xfId="20" applyNumberFormat="1" applyFont="1"/>
    <xf numFmtId="0" fontId="41" fillId="0" borderId="0" xfId="20" applyNumberFormat="1" applyFont="1" applyBorder="1" applyAlignment="1">
      <alignment vertical="top"/>
    </xf>
    <xf numFmtId="0" fontId="45" fillId="10" borderId="40" xfId="25" applyFont="1" applyFill="1" applyBorder="1" applyAlignment="1">
      <alignment horizontal="center" vertical="center" wrapText="1"/>
    </xf>
    <xf numFmtId="0" fontId="31" fillId="0" borderId="0" xfId="20" applyNumberFormat="1" applyFont="1" applyFill="1" applyAlignment="1">
      <alignment horizontal="center"/>
    </xf>
    <xf numFmtId="0" fontId="31" fillId="3" borderId="0" xfId="20" applyNumberFormat="1" applyFont="1" applyFill="1"/>
    <xf numFmtId="197" fontId="30" fillId="0" borderId="0" xfId="24" applyNumberFormat="1" applyFont="1" applyFill="1" applyBorder="1" applyAlignment="1">
      <alignment horizontal="right" vertical="top"/>
    </xf>
    <xf numFmtId="196" fontId="30" fillId="0" borderId="0" xfId="24" applyNumberFormat="1" applyFont="1" applyFill="1" applyBorder="1" applyAlignment="1">
      <alignment horizontal="right" vertical="top"/>
    </xf>
    <xf numFmtId="196" fontId="56" fillId="0" borderId="0" xfId="26" applyNumberFormat="1" applyFont="1" applyFill="1" applyBorder="1" applyAlignment="1">
      <alignment vertical="center"/>
    </xf>
    <xf numFmtId="201" fontId="30" fillId="0" borderId="0" xfId="24" applyNumberFormat="1" applyFont="1" applyFill="1" applyBorder="1" applyAlignment="1">
      <alignment horizontal="right" vertical="top"/>
    </xf>
    <xf numFmtId="199" fontId="41" fillId="0" borderId="0" xfId="20" applyNumberFormat="1" applyFont="1" applyFill="1"/>
    <xf numFmtId="199" fontId="30" fillId="0" borderId="0" xfId="26" applyNumberFormat="1" applyFont="1" applyFill="1" applyBorder="1" applyAlignment="1">
      <alignment horizontal="right" vertical="top"/>
    </xf>
    <xf numFmtId="174" fontId="20" fillId="0" borderId="0" xfId="20" applyFont="1" applyFill="1"/>
    <xf numFmtId="174" fontId="31" fillId="0" borderId="0" xfId="20" applyFont="1" applyFill="1"/>
    <xf numFmtId="174" fontId="1" fillId="0" borderId="0" xfId="20" applyFill="1"/>
    <xf numFmtId="174" fontId="12" fillId="0" borderId="0" xfId="20" applyFont="1" applyFill="1" applyAlignment="1">
      <alignment vertical="center"/>
    </xf>
    <xf numFmtId="197" fontId="31" fillId="0" borderId="0" xfId="20" applyNumberFormat="1" applyFont="1" applyFill="1"/>
    <xf numFmtId="174" fontId="44" fillId="0" borderId="0" xfId="20" applyFont="1" applyFill="1"/>
    <xf numFmtId="174" fontId="1" fillId="0" borderId="0" xfId="20"/>
    <xf numFmtId="174" fontId="2" fillId="0" borderId="0" xfId="20" applyFont="1" applyFill="1"/>
    <xf numFmtId="3" fontId="30" fillId="0" borderId="0" xfId="24" applyNumberFormat="1" applyFont="1" applyFill="1" applyBorder="1" applyAlignment="1">
      <alignment horizontal="right" vertical="top"/>
    </xf>
    <xf numFmtId="0" fontId="41" fillId="0" borderId="0" xfId="20" applyNumberFormat="1" applyFont="1" applyBorder="1" applyAlignment="1">
      <alignment horizontal="center"/>
    </xf>
    <xf numFmtId="180" fontId="41" fillId="0" borderId="0" xfId="20" applyNumberFormat="1" applyFont="1" applyBorder="1" applyAlignment="1">
      <alignment horizontal="center"/>
    </xf>
    <xf numFmtId="199" fontId="41" fillId="0" borderId="0" xfId="20" applyNumberFormat="1" applyFont="1" applyBorder="1" applyAlignment="1">
      <alignment horizontal="center"/>
    </xf>
    <xf numFmtId="0" fontId="41" fillId="0" borderId="0" xfId="20" applyNumberFormat="1" applyFont="1" applyFill="1" applyBorder="1" applyAlignment="1">
      <alignment horizontal="center"/>
    </xf>
    <xf numFmtId="202" fontId="31" fillId="0" borderId="0" xfId="20" applyNumberFormat="1" applyFont="1"/>
    <xf numFmtId="197" fontId="30" fillId="3" borderId="0" xfId="24" applyNumberFormat="1" applyFont="1" applyFill="1" applyBorder="1" applyAlignment="1">
      <alignment horizontal="right" vertical="top"/>
    </xf>
    <xf numFmtId="196" fontId="30" fillId="3" borderId="0" xfId="24" applyNumberFormat="1" applyFont="1" applyFill="1" applyBorder="1" applyAlignment="1">
      <alignment horizontal="right" vertical="top"/>
    </xf>
    <xf numFmtId="9" fontId="31" fillId="0" borderId="0" xfId="2" applyFont="1"/>
    <xf numFmtId="0" fontId="44" fillId="0" borderId="0" xfId="20" applyNumberFormat="1" applyFont="1"/>
    <xf numFmtId="174" fontId="31" fillId="0" borderId="0" xfId="20" applyFont="1" applyFill="1" applyAlignment="1">
      <alignment horizontal="left"/>
    </xf>
    <xf numFmtId="1" fontId="31" fillId="0" borderId="0" xfId="20" applyNumberFormat="1" applyFont="1"/>
    <xf numFmtId="203" fontId="1" fillId="0" borderId="0" xfId="20" applyNumberFormat="1"/>
    <xf numFmtId="0" fontId="49" fillId="3" borderId="2" xfId="20" applyNumberFormat="1" applyFont="1" applyFill="1" applyBorder="1" applyAlignment="1">
      <alignment vertical="top"/>
    </xf>
    <xf numFmtId="0" fontId="49" fillId="3" borderId="5" xfId="20" applyNumberFormat="1" applyFont="1" applyFill="1" applyBorder="1" applyAlignment="1">
      <alignment vertical="top"/>
    </xf>
    <xf numFmtId="0" fontId="49" fillId="3" borderId="3" xfId="20" applyNumberFormat="1" applyFont="1" applyFill="1" applyBorder="1" applyAlignment="1">
      <alignment vertical="top"/>
    </xf>
    <xf numFmtId="174" fontId="18" fillId="0" borderId="0" xfId="20" applyFont="1"/>
    <xf numFmtId="0" fontId="53" fillId="10" borderId="4" xfId="20" applyNumberFormat="1" applyFont="1" applyFill="1" applyBorder="1" applyAlignment="1">
      <alignment horizontal="center" vertical="center" wrapText="1"/>
    </xf>
    <xf numFmtId="174" fontId="61" fillId="0" borderId="0" xfId="20" applyFont="1"/>
    <xf numFmtId="174" fontId="62" fillId="0" borderId="0" xfId="20" applyFont="1" applyFill="1"/>
    <xf numFmtId="174" fontId="63" fillId="0" borderId="0" xfId="20" applyFont="1" applyFill="1"/>
    <xf numFmtId="174" fontId="18" fillId="0" borderId="0" xfId="20" applyFont="1" applyFill="1"/>
    <xf numFmtId="0" fontId="64" fillId="0" borderId="0" xfId="20" applyNumberFormat="1" applyFont="1" applyBorder="1" applyAlignment="1"/>
    <xf numFmtId="180" fontId="18" fillId="0" borderId="0" xfId="20" applyNumberFormat="1" applyFont="1" applyFill="1"/>
    <xf numFmtId="17" fontId="15" fillId="0" borderId="0" xfId="20" applyNumberFormat="1" applyFont="1" applyFill="1" applyBorder="1" applyAlignment="1">
      <alignment horizontal="left" vertical="center"/>
    </xf>
    <xf numFmtId="3" fontId="8" fillId="0" borderId="0" xfId="24" applyNumberFormat="1" applyFont="1" applyFill="1" applyBorder="1" applyAlignment="1">
      <alignment vertical="top"/>
    </xf>
    <xf numFmtId="3" fontId="15" fillId="0" borderId="0" xfId="26" applyNumberFormat="1" applyFont="1" applyFill="1" applyBorder="1" applyAlignment="1"/>
    <xf numFmtId="3" fontId="8" fillId="3" borderId="0" xfId="24" applyNumberFormat="1" applyFont="1" applyFill="1" applyBorder="1" applyAlignment="1">
      <alignment vertical="top"/>
    </xf>
    <xf numFmtId="3" fontId="15" fillId="0" borderId="0" xfId="26" applyNumberFormat="1" applyFont="1" applyBorder="1" applyAlignment="1"/>
    <xf numFmtId="187" fontId="15" fillId="0" borderId="0" xfId="26" applyNumberFormat="1" applyFont="1" applyBorder="1" applyAlignment="1"/>
    <xf numFmtId="2" fontId="18" fillId="0" borderId="0" xfId="20" applyNumberFormat="1" applyFont="1" applyFill="1"/>
    <xf numFmtId="174" fontId="65" fillId="0" borderId="0" xfId="20" applyFont="1" applyBorder="1"/>
    <xf numFmtId="174" fontId="18" fillId="0" borderId="0" xfId="20" applyFont="1" applyFill="1" applyBorder="1"/>
    <xf numFmtId="174" fontId="65" fillId="0" borderId="0" xfId="20" applyFont="1"/>
    <xf numFmtId="2" fontId="18" fillId="0" borderId="0" xfId="20" applyNumberFormat="1" applyFont="1"/>
    <xf numFmtId="174" fontId="49" fillId="0" borderId="4" xfId="20" applyFont="1" applyFill="1" applyBorder="1" applyAlignment="1">
      <alignment vertical="center"/>
    </xf>
    <xf numFmtId="174" fontId="53" fillId="0" borderId="4" xfId="20" applyFont="1" applyFill="1" applyBorder="1" applyAlignment="1">
      <alignment horizontal="center" vertical="center" wrapText="1"/>
    </xf>
    <xf numFmtId="174" fontId="0" fillId="0" borderId="0" xfId="20" applyFont="1" applyFill="1"/>
    <xf numFmtId="174" fontId="0" fillId="3" borderId="0" xfId="20" applyFont="1" applyFill="1"/>
    <xf numFmtId="174" fontId="1" fillId="0" borderId="3" xfId="20" applyFill="1" applyBorder="1"/>
    <xf numFmtId="174" fontId="2" fillId="0" borderId="0" xfId="20" applyFont="1" applyFill="1" applyAlignment="1">
      <alignment horizontal="left" vertical="top" wrapText="1"/>
    </xf>
    <xf numFmtId="182" fontId="31" fillId="0" borderId="0" xfId="2" applyNumberFormat="1" applyFont="1" applyFill="1" applyBorder="1" applyAlignment="1">
      <alignment horizontal="left"/>
    </xf>
    <xf numFmtId="197" fontId="45" fillId="3" borderId="0" xfId="24" applyNumberFormat="1" applyFont="1" applyFill="1" applyBorder="1" applyAlignment="1">
      <alignment horizontal="right" vertical="top"/>
    </xf>
    <xf numFmtId="164" fontId="13" fillId="0" borderId="0" xfId="6" applyNumberFormat="1" applyFont="1" applyFill="1" applyBorder="1" applyAlignment="1">
      <alignment horizontal="right" vertical="center" wrapText="1"/>
    </xf>
    <xf numFmtId="3" fontId="12" fillId="0" borderId="4" xfId="0" applyNumberFormat="1" applyFont="1" applyFill="1" applyBorder="1" applyAlignment="1">
      <alignment wrapText="1"/>
    </xf>
    <xf numFmtId="3" fontId="12" fillId="0" borderId="4" xfId="0" applyNumberFormat="1" applyFont="1" applyFill="1" applyBorder="1" applyAlignment="1"/>
    <xf numFmtId="3" fontId="20" fillId="0" borderId="4" xfId="1" applyNumberFormat="1" applyFont="1" applyFill="1" applyBorder="1" applyAlignment="1">
      <alignment wrapText="1"/>
    </xf>
    <xf numFmtId="2" fontId="9" fillId="0" borderId="0" xfId="0" applyNumberFormat="1" applyFont="1" applyFill="1" applyAlignment="1">
      <alignment horizontal="left" vertical="top"/>
    </xf>
    <xf numFmtId="3" fontId="12" fillId="0" borderId="4" xfId="5" applyNumberFormat="1" applyFont="1" applyFill="1" applyBorder="1" applyAlignment="1">
      <alignment horizontal="right" vertical="center" wrapText="1"/>
    </xf>
    <xf numFmtId="1" fontId="0" fillId="0" borderId="0" xfId="0" applyNumberFormat="1"/>
    <xf numFmtId="3" fontId="12" fillId="0" borderId="4" xfId="0" applyNumberFormat="1" applyFont="1" applyFill="1" applyBorder="1" applyAlignment="1">
      <alignment horizontal="right" wrapText="1"/>
    </xf>
    <xf numFmtId="3" fontId="20" fillId="0" borderId="4" xfId="5" applyNumberFormat="1" applyFont="1" applyFill="1" applyBorder="1"/>
    <xf numFmtId="3" fontId="12" fillId="0" borderId="4" xfId="5" applyNumberFormat="1" applyFont="1" applyFill="1" applyBorder="1"/>
    <xf numFmtId="49" fontId="9" fillId="2" borderId="0" xfId="8" applyNumberFormat="1" applyFont="1" applyFill="1" applyAlignment="1">
      <alignment horizontal="left"/>
    </xf>
    <xf numFmtId="0" fontId="87" fillId="3" borderId="0" xfId="0" applyFont="1" applyFill="1" applyAlignment="1"/>
    <xf numFmtId="0" fontId="87" fillId="0" borderId="0" xfId="0" applyFont="1"/>
    <xf numFmtId="3" fontId="87" fillId="0" borderId="0" xfId="0" applyNumberFormat="1" applyFont="1"/>
    <xf numFmtId="171" fontId="87" fillId="0" borderId="0" xfId="0" applyNumberFormat="1" applyFont="1"/>
    <xf numFmtId="1" fontId="87" fillId="0" borderId="0" xfId="0" applyNumberFormat="1" applyFont="1"/>
    <xf numFmtId="0" fontId="89" fillId="0" borderId="0" xfId="0" applyFont="1"/>
    <xf numFmtId="1" fontId="89" fillId="0" borderId="0" xfId="0" applyNumberFormat="1" applyFont="1"/>
    <xf numFmtId="49" fontId="86" fillId="3" borderId="0" xfId="0" applyNumberFormat="1" applyFont="1" applyFill="1" applyBorder="1" applyAlignment="1">
      <alignment vertical="top" wrapText="1"/>
    </xf>
    <xf numFmtId="0" fontId="90" fillId="3" borderId="0" xfId="0" applyNumberFormat="1" applyFont="1" applyFill="1" applyBorder="1" applyAlignment="1"/>
    <xf numFmtId="0" fontId="90" fillId="0" borderId="0" xfId="0" applyNumberFormat="1" applyFont="1" applyFill="1" applyBorder="1" applyAlignment="1">
      <alignment horizontal="left"/>
    </xf>
    <xf numFmtId="0" fontId="88" fillId="2" borderId="0" xfId="0" applyFont="1" applyFill="1" applyBorder="1" applyAlignment="1">
      <alignment horizontal="left" vertical="center"/>
    </xf>
    <xf numFmtId="0" fontId="94" fillId="3" borderId="0" xfId="0" applyNumberFormat="1" applyFont="1" applyFill="1" applyBorder="1" applyAlignment="1">
      <alignment horizontal="left"/>
    </xf>
    <xf numFmtId="0" fontId="88" fillId="2" borderId="0" xfId="0" applyFont="1" applyFill="1" applyAlignment="1">
      <alignment horizontal="left" vertical="center"/>
    </xf>
    <xf numFmtId="171" fontId="86" fillId="2" borderId="0" xfId="0" applyNumberFormat="1" applyFont="1" applyFill="1" applyAlignment="1">
      <alignment horizontal="left" vertical="center"/>
    </xf>
    <xf numFmtId="0" fontId="86" fillId="3" borderId="0" xfId="0" applyFont="1" applyFill="1" applyAlignment="1">
      <alignment horizontal="left" vertical="center"/>
    </xf>
    <xf numFmtId="171" fontId="86" fillId="3" borderId="0" xfId="0" applyNumberFormat="1" applyFont="1" applyFill="1" applyAlignment="1">
      <alignment horizontal="left" vertical="center"/>
    </xf>
    <xf numFmtId="0" fontId="88" fillId="2" borderId="0" xfId="0" applyFont="1" applyFill="1" applyAlignment="1">
      <alignment horizontal="center" vertical="center"/>
    </xf>
    <xf numFmtId="0" fontId="90" fillId="3" borderId="0" xfId="0" applyNumberFormat="1" applyFont="1" applyFill="1" applyBorder="1" applyAlignment="1">
      <alignment horizontal="left"/>
    </xf>
    <xf numFmtId="0" fontId="96" fillId="0" borderId="0" xfId="0" applyNumberFormat="1" applyFont="1" applyFill="1" applyBorder="1" applyAlignment="1">
      <alignment horizontal="left"/>
    </xf>
    <xf numFmtId="49" fontId="98" fillId="2" borderId="0" xfId="0" applyNumberFormat="1" applyFont="1" applyFill="1" applyAlignment="1">
      <alignment vertical="top" wrapText="1"/>
    </xf>
    <xf numFmtId="0" fontId="99" fillId="2" borderId="0" xfId="0" applyFont="1" applyFill="1" applyAlignment="1">
      <alignment horizontal="left" vertical="center"/>
    </xf>
    <xf numFmtId="193" fontId="99" fillId="2" borderId="0" xfId="1" applyNumberFormat="1" applyFont="1" applyFill="1" applyBorder="1" applyAlignment="1">
      <alignment horizontal="left"/>
    </xf>
    <xf numFmtId="193" fontId="96" fillId="0" borderId="0" xfId="1" applyNumberFormat="1" applyFont="1" applyFill="1" applyBorder="1" applyAlignment="1">
      <alignment horizontal="left"/>
    </xf>
    <xf numFmtId="43" fontId="96" fillId="0" borderId="0" xfId="1" applyFont="1" applyFill="1" applyBorder="1" applyAlignment="1">
      <alignment horizontal="left"/>
    </xf>
    <xf numFmtId="17" fontId="96" fillId="0" borderId="0" xfId="0" applyNumberFormat="1" applyFont="1" applyFill="1" applyBorder="1" applyAlignment="1">
      <alignment horizontal="left"/>
    </xf>
    <xf numFmtId="43" fontId="22" fillId="0" borderId="0" xfId="7" applyFont="1" applyBorder="1" applyAlignment="1">
      <alignment horizontal="center" vertical="center"/>
    </xf>
    <xf numFmtId="43" fontId="3" fillId="0" borderId="0" xfId="7" applyFont="1" applyFill="1" applyBorder="1" applyAlignment="1">
      <alignment horizontal="center" vertical="center"/>
    </xf>
    <xf numFmtId="0" fontId="97" fillId="2" borderId="0" xfId="0" applyFont="1" applyFill="1" applyAlignment="1">
      <alignment horizontal="left" vertical="center"/>
    </xf>
    <xf numFmtId="0" fontId="101" fillId="3" borderId="0" xfId="0" applyNumberFormat="1" applyFont="1" applyFill="1" applyBorder="1" applyAlignment="1"/>
    <xf numFmtId="0" fontId="101" fillId="3" borderId="0" xfId="0" applyFont="1" applyFill="1" applyBorder="1"/>
    <xf numFmtId="0" fontId="100" fillId="0" borderId="0" xfId="0" applyNumberFormat="1" applyFont="1" applyFill="1" applyBorder="1" applyAlignment="1"/>
    <xf numFmtId="0" fontId="101" fillId="0" borderId="0" xfId="0" applyFont="1" applyBorder="1"/>
    <xf numFmtId="17" fontId="100" fillId="0" borderId="0" xfId="0" applyNumberFormat="1" applyFont="1" applyFill="1" applyBorder="1" applyAlignment="1">
      <alignment horizontal="center" vertical="center" wrapText="1"/>
    </xf>
    <xf numFmtId="0" fontId="96" fillId="0" borderId="0" xfId="0" applyFont="1" applyFill="1" applyBorder="1"/>
    <xf numFmtId="0" fontId="101" fillId="0" borderId="0" xfId="0" applyNumberFormat="1" applyFont="1" applyFill="1" applyBorder="1" applyAlignment="1"/>
    <xf numFmtId="206" fontId="100" fillId="0" borderId="0" xfId="0" applyNumberFormat="1" applyFont="1" applyFill="1" applyBorder="1" applyAlignment="1">
      <alignment horizontal="right"/>
    </xf>
    <xf numFmtId="0" fontId="96" fillId="0" borderId="0" xfId="0" applyNumberFormat="1" applyFont="1" applyFill="1" applyBorder="1" applyAlignment="1">
      <alignment wrapText="1"/>
    </xf>
    <xf numFmtId="0" fontId="92" fillId="0" borderId="0" xfId="8" applyFont="1" applyFill="1" applyAlignment="1">
      <alignment vertical="center"/>
    </xf>
    <xf numFmtId="3" fontId="92" fillId="0" borderId="0" xfId="8" applyNumberFormat="1" applyFont="1" applyFill="1" applyAlignment="1">
      <alignment vertical="center"/>
    </xf>
    <xf numFmtId="0" fontId="92" fillId="0" borderId="0" xfId="8" applyFont="1" applyFill="1" applyAlignment="1">
      <alignment vertical="top"/>
    </xf>
    <xf numFmtId="167" fontId="104" fillId="0" borderId="0" xfId="1" applyNumberFormat="1" applyFont="1"/>
    <xf numFmtId="0" fontId="90" fillId="0" borderId="0" xfId="32" applyFont="1" applyFill="1" applyBorder="1" applyAlignment="1">
      <alignment vertical="center"/>
    </xf>
    <xf numFmtId="3" fontId="90" fillId="0" borderId="0" xfId="8" applyNumberFormat="1" applyFont="1" applyFill="1" applyBorder="1" applyAlignment="1">
      <alignment vertical="center"/>
    </xf>
    <xf numFmtId="3" fontId="90" fillId="0" borderId="0" xfId="8" applyNumberFormat="1" applyFont="1" applyFill="1" applyAlignment="1">
      <alignment vertical="center"/>
    </xf>
    <xf numFmtId="0" fontId="87" fillId="0" borderId="0" xfId="0" applyNumberFormat="1" applyFont="1" applyFill="1" applyBorder="1" applyAlignment="1"/>
    <xf numFmtId="0" fontId="87" fillId="0" borderId="0" xfId="0" applyFont="1" applyFill="1" applyAlignment="1">
      <alignment vertical="center"/>
    </xf>
    <xf numFmtId="0" fontId="91" fillId="0" borderId="0" xfId="0" applyFont="1" applyFill="1" applyAlignment="1">
      <alignment vertical="center"/>
    </xf>
    <xf numFmtId="0" fontId="91" fillId="0" borderId="0" xfId="0" applyNumberFormat="1" applyFont="1" applyFill="1" applyBorder="1" applyAlignment="1"/>
    <xf numFmtId="0" fontId="87" fillId="0" borderId="0" xfId="0" applyNumberFormat="1" applyFont="1" applyFill="1" applyBorder="1" applyAlignment="1">
      <alignment horizontal="left"/>
    </xf>
    <xf numFmtId="0" fontId="87" fillId="0" borderId="0" xfId="0" applyFont="1" applyBorder="1"/>
    <xf numFmtId="171" fontId="90" fillId="0" borderId="0" xfId="0" applyNumberFormat="1" applyFont="1" applyFill="1" applyBorder="1" applyAlignment="1"/>
    <xf numFmtId="3" fontId="91" fillId="0" borderId="0" xfId="0" applyNumberFormat="1" applyFont="1" applyBorder="1"/>
    <xf numFmtId="0" fontId="111" fillId="0" borderId="0" xfId="0" applyFont="1" applyFill="1" applyBorder="1" applyAlignment="1">
      <alignment horizontal="left" wrapText="1"/>
    </xf>
    <xf numFmtId="199" fontId="110" fillId="0" borderId="0" xfId="34" applyNumberFormat="1" applyFont="1" applyFill="1" applyBorder="1"/>
    <xf numFmtId="0" fontId="112" fillId="0" borderId="0" xfId="0" applyFont="1" applyFill="1" applyBorder="1" applyAlignment="1">
      <alignment horizontal="left"/>
    </xf>
    <xf numFmtId="3" fontId="112" fillId="0" borderId="0" xfId="0" applyNumberFormat="1" applyFont="1" applyFill="1" applyBorder="1" applyAlignment="1">
      <alignment horizontal="left"/>
    </xf>
    <xf numFmtId="4" fontId="112" fillId="0" borderId="0" xfId="0" applyNumberFormat="1" applyFont="1" applyFill="1" applyBorder="1" applyAlignment="1">
      <alignment horizontal="left"/>
    </xf>
    <xf numFmtId="3" fontId="87" fillId="0" borderId="0" xfId="0" applyNumberFormat="1" applyFont="1" applyFill="1" applyBorder="1"/>
    <xf numFmtId="0" fontId="87" fillId="0" borderId="0" xfId="0" applyFont="1" applyFill="1" applyBorder="1"/>
    <xf numFmtId="0" fontId="105" fillId="3" borderId="0" xfId="0" applyFont="1" applyFill="1" applyBorder="1" applyAlignment="1">
      <alignment horizontal="left"/>
    </xf>
    <xf numFmtId="0" fontId="105" fillId="0" borderId="0" xfId="0" applyFont="1" applyFill="1" applyBorder="1" applyAlignment="1">
      <alignment horizontal="left"/>
    </xf>
    <xf numFmtId="0" fontId="105" fillId="0" borderId="0" xfId="0" applyNumberFormat="1" applyFont="1" applyFill="1" applyBorder="1" applyAlignment="1">
      <alignment horizontal="left"/>
    </xf>
    <xf numFmtId="0" fontId="90" fillId="0" borderId="0" xfId="0" applyNumberFormat="1" applyFont="1" applyFill="1" applyBorder="1" applyAlignment="1"/>
    <xf numFmtId="3" fontId="87" fillId="0" borderId="0" xfId="0" applyNumberFormat="1" applyFont="1" applyBorder="1"/>
    <xf numFmtId="167" fontId="20" fillId="0" borderId="4" xfId="30" applyNumberFormat="1" applyFont="1" applyBorder="1" applyAlignment="1">
      <alignment horizontal="left" vertical="top" wrapText="1"/>
    </xf>
    <xf numFmtId="167" fontId="13" fillId="0" borderId="4" xfId="30" applyNumberFormat="1" applyFont="1" applyBorder="1" applyAlignment="1">
      <alignment horizontal="center" vertical="top" wrapText="1"/>
    </xf>
    <xf numFmtId="167" fontId="14" fillId="0" borderId="4" xfId="30" applyNumberFormat="1" applyFont="1" applyBorder="1" applyAlignment="1">
      <alignment horizontal="center" vertical="top" wrapText="1"/>
    </xf>
    <xf numFmtId="167" fontId="20" fillId="0" borderId="4" xfId="30" applyNumberFormat="1" applyFont="1" applyFill="1" applyBorder="1" applyAlignment="1">
      <alignment horizontal="center" vertical="top" wrapText="1"/>
    </xf>
    <xf numFmtId="167" fontId="20" fillId="0" borderId="4" xfId="30" applyNumberFormat="1" applyFont="1" applyFill="1" applyBorder="1" applyAlignment="1">
      <alignment horizontal="left" vertical="top" wrapText="1"/>
    </xf>
    <xf numFmtId="167" fontId="13" fillId="0" borderId="4" xfId="30" applyNumberFormat="1" applyFont="1" applyFill="1" applyBorder="1" applyAlignment="1">
      <alignment horizontal="center" vertical="top" wrapText="1"/>
    </xf>
    <xf numFmtId="167" fontId="13" fillId="0" borderId="4" xfId="30" applyNumberFormat="1" applyFont="1" applyFill="1" applyBorder="1" applyAlignment="1">
      <alignment horizontal="center" vertical="top"/>
    </xf>
    <xf numFmtId="167" fontId="14" fillId="0" borderId="4" xfId="30" applyNumberFormat="1" applyFont="1" applyFill="1" applyBorder="1" applyAlignment="1">
      <alignment horizontal="center" vertical="top"/>
    </xf>
    <xf numFmtId="169" fontId="10" fillId="0" borderId="4" xfId="0" applyNumberFormat="1" applyFont="1" applyFill="1" applyBorder="1" applyAlignment="1">
      <alignment horizontal="right" vertical="top"/>
    </xf>
    <xf numFmtId="0" fontId="13" fillId="0" borderId="0" xfId="0" applyFont="1" applyAlignment="1">
      <alignment horizontal="left" vertical="top"/>
    </xf>
    <xf numFmtId="0" fontId="10" fillId="0" borderId="0" xfId="0" applyFont="1" applyFill="1" applyAlignment="1">
      <alignment horizontal="left" vertical="top"/>
    </xf>
    <xf numFmtId="49" fontId="113" fillId="0" borderId="1" xfId="36" applyNumberFormat="1" applyFill="1" applyBorder="1" applyAlignment="1">
      <alignment horizontal="left"/>
    </xf>
    <xf numFmtId="0" fontId="20" fillId="0" borderId="4" xfId="0" applyFont="1" applyBorder="1" applyAlignment="1">
      <alignment horizontal="center" vertical="top" wrapText="1"/>
    </xf>
    <xf numFmtId="193" fontId="10" fillId="0" borderId="0" xfId="0" applyNumberFormat="1" applyFont="1" applyFill="1" applyAlignment="1">
      <alignment vertical="top"/>
    </xf>
    <xf numFmtId="193" fontId="10" fillId="0" borderId="0" xfId="0" applyNumberFormat="1" applyFont="1" applyFill="1" applyAlignment="1">
      <alignment horizontal="left" vertical="top"/>
    </xf>
    <xf numFmtId="49" fontId="10" fillId="12" borderId="4" xfId="0" applyNumberFormat="1" applyFont="1" applyFill="1" applyBorder="1" applyAlignment="1">
      <alignment horizontal="left"/>
    </xf>
    <xf numFmtId="3" fontId="20" fillId="0" borderId="4" xfId="0" applyNumberFormat="1" applyFont="1" applyFill="1" applyBorder="1" applyAlignment="1">
      <alignment horizontal="right" wrapText="1"/>
    </xf>
    <xf numFmtId="3" fontId="20" fillId="0" borderId="33" xfId="0" applyNumberFormat="1" applyFont="1" applyFill="1" applyBorder="1" applyAlignment="1">
      <alignment horizontal="right" wrapText="1"/>
    </xf>
    <xf numFmtId="3" fontId="20" fillId="0" borderId="33" xfId="1" applyNumberFormat="1" applyFont="1" applyFill="1" applyBorder="1" applyAlignment="1">
      <alignment horizontal="right" wrapText="1"/>
    </xf>
    <xf numFmtId="1" fontId="13" fillId="0" borderId="52" xfId="5" applyNumberFormat="1" applyFont="1" applyFill="1" applyBorder="1" applyAlignment="1">
      <alignment horizontal="right" vertical="center" wrapText="1"/>
    </xf>
    <xf numFmtId="3" fontId="12" fillId="0" borderId="52" xfId="5" applyNumberFormat="1" applyFont="1" applyFill="1" applyBorder="1" applyAlignment="1">
      <alignment horizontal="right" vertical="center" wrapText="1"/>
    </xf>
    <xf numFmtId="3" fontId="10" fillId="0" borderId="52" xfId="0" applyNumberFormat="1" applyFont="1" applyFill="1" applyBorder="1" applyAlignment="1">
      <alignment horizontal="right" vertical="top"/>
    </xf>
    <xf numFmtId="1" fontId="12" fillId="0" borderId="52" xfId="5" applyNumberFormat="1" applyFont="1" applyFill="1" applyBorder="1" applyAlignment="1">
      <alignment horizontal="right" vertical="center" wrapText="1"/>
    </xf>
    <xf numFmtId="0" fontId="13" fillId="0" borderId="52" xfId="5" applyFont="1" applyFill="1" applyBorder="1" applyAlignment="1">
      <alignment horizontal="right" vertical="center" wrapText="1"/>
    </xf>
    <xf numFmtId="0" fontId="12" fillId="0" borderId="52" xfId="0" applyFont="1" applyBorder="1" applyAlignment="1">
      <alignment wrapText="1"/>
    </xf>
    <xf numFmtId="15" fontId="12" fillId="0" borderId="52" xfId="0" applyNumberFormat="1" applyFont="1" applyBorder="1" applyAlignment="1">
      <alignment horizontal="center"/>
    </xf>
    <xf numFmtId="0" fontId="12" fillId="0" borderId="52" xfId="0" applyFont="1" applyBorder="1" applyAlignment="1">
      <alignment horizontal="center"/>
    </xf>
    <xf numFmtId="3" fontId="12" fillId="0" borderId="52" xfId="0" applyNumberFormat="1" applyFont="1" applyBorder="1" applyAlignment="1">
      <alignment horizontal="right"/>
    </xf>
    <xf numFmtId="3" fontId="12" fillId="0" borderId="52" xfId="0" applyNumberFormat="1" applyFont="1" applyBorder="1" applyAlignment="1">
      <alignment horizontal="right" vertical="top" wrapText="1"/>
    </xf>
    <xf numFmtId="3" fontId="13" fillId="0" borderId="52" xfId="0" applyNumberFormat="1" applyFont="1" applyBorder="1" applyAlignment="1">
      <alignment horizontal="right" wrapText="1"/>
    </xf>
    <xf numFmtId="0" fontId="13" fillId="0" borderId="52" xfId="0" applyFont="1" applyBorder="1" applyAlignment="1">
      <alignment wrapText="1"/>
    </xf>
    <xf numFmtId="0" fontId="15" fillId="0" borderId="52" xfId="0" applyFont="1" applyBorder="1" applyAlignment="1">
      <alignment horizontal="left" wrapText="1"/>
    </xf>
    <xf numFmtId="0" fontId="8" fillId="0" borderId="52" xfId="0" applyFont="1" applyBorder="1" applyAlignment="1">
      <alignment horizontal="left" wrapText="1"/>
    </xf>
    <xf numFmtId="3" fontId="13" fillId="0" borderId="0" xfId="0" applyNumberFormat="1" applyFont="1" applyAlignment="1">
      <alignment horizontal="right" wrapText="1"/>
    </xf>
    <xf numFmtId="3" fontId="15" fillId="0" borderId="52" xfId="0" applyNumberFormat="1" applyFont="1" applyBorder="1" applyAlignment="1">
      <alignment horizontal="right"/>
    </xf>
    <xf numFmtId="3" fontId="11" fillId="0" borderId="52" xfId="0" applyNumberFormat="1" applyFont="1" applyBorder="1" applyAlignment="1">
      <alignment horizontal="right"/>
    </xf>
    <xf numFmtId="3" fontId="8" fillId="0" borderId="52" xfId="0" applyNumberFormat="1" applyFont="1" applyBorder="1" applyAlignment="1">
      <alignment horizontal="right"/>
    </xf>
    <xf numFmtId="3" fontId="13" fillId="0" borderId="52" xfId="0" applyNumberFormat="1" applyFont="1" applyBorder="1" applyAlignment="1">
      <alignment horizontal="right"/>
    </xf>
    <xf numFmtId="180" fontId="15" fillId="0" borderId="52" xfId="0" applyNumberFormat="1" applyFont="1" applyBorder="1" applyAlignment="1">
      <alignment horizontal="right"/>
    </xf>
    <xf numFmtId="0" fontId="15" fillId="0" borderId="52" xfId="0" applyNumberFormat="1" applyFont="1" applyBorder="1" applyAlignment="1">
      <alignment horizontal="right"/>
    </xf>
    <xf numFmtId="49" fontId="9" fillId="0" borderId="2" xfId="0" applyNumberFormat="1" applyFont="1" applyFill="1" applyBorder="1" applyAlignment="1">
      <alignment horizontal="center" vertical="top" wrapText="1"/>
    </xf>
    <xf numFmtId="167" fontId="114" fillId="0" borderId="52" xfId="1" applyNumberFormat="1" applyFont="1" applyBorder="1" applyAlignment="1"/>
    <xf numFmtId="167" fontId="114" fillId="0" borderId="52" xfId="1" applyNumberFormat="1" applyFont="1" applyBorder="1" applyAlignment="1">
      <alignment horizontal="right"/>
    </xf>
    <xf numFmtId="207" fontId="20" fillId="0" borderId="4" xfId="1" applyNumberFormat="1" applyFont="1" applyFill="1" applyBorder="1" applyAlignment="1">
      <alignment vertical="top" wrapText="1"/>
    </xf>
    <xf numFmtId="167" fontId="20" fillId="0" borderId="4" xfId="1" applyNumberFormat="1" applyFont="1" applyFill="1" applyBorder="1" applyAlignment="1">
      <alignment vertical="top" wrapText="1"/>
    </xf>
    <xf numFmtId="207" fontId="20" fillId="0" borderId="8" xfId="1" applyNumberFormat="1" applyFont="1" applyFill="1" applyBorder="1" applyAlignment="1">
      <alignment vertical="top" wrapText="1"/>
    </xf>
    <xf numFmtId="167" fontId="10" fillId="0" borderId="10" xfId="1" applyNumberFormat="1" applyFont="1" applyFill="1" applyBorder="1" applyAlignment="1">
      <alignment horizontal="right"/>
    </xf>
    <xf numFmtId="167" fontId="12" fillId="0" borderId="10" xfId="1" applyNumberFormat="1" applyFont="1" applyFill="1" applyBorder="1" applyAlignment="1">
      <alignment horizontal="right" vertical="center" wrapText="1"/>
    </xf>
    <xf numFmtId="207" fontId="12" fillId="0" borderId="10" xfId="1" applyNumberFormat="1" applyFont="1" applyFill="1" applyBorder="1" applyAlignment="1">
      <alignment horizontal="right" vertical="center" wrapText="1"/>
    </xf>
    <xf numFmtId="43" fontId="12" fillId="0" borderId="55" xfId="1" applyFont="1" applyFill="1" applyBorder="1" applyAlignment="1">
      <alignment horizontal="right" vertical="top" wrapText="1"/>
    </xf>
    <xf numFmtId="0" fontId="15" fillId="0" borderId="52" xfId="0" applyFont="1" applyBorder="1" applyAlignment="1">
      <alignment horizontal="left" vertical="center" wrapText="1"/>
    </xf>
    <xf numFmtId="15" fontId="15" fillId="0" borderId="52" xfId="0" applyNumberFormat="1" applyFont="1" applyBorder="1" applyAlignment="1">
      <alignment horizontal="center" vertical="center"/>
    </xf>
    <xf numFmtId="3" fontId="15" fillId="0" borderId="52" xfId="0" applyNumberFormat="1" applyFont="1" applyBorder="1" applyAlignment="1">
      <alignment horizontal="center" vertical="center"/>
    </xf>
    <xf numFmtId="0" fontId="15" fillId="0" borderId="52" xfId="0" applyNumberFormat="1" applyFont="1" applyBorder="1" applyAlignment="1">
      <alignment horizontal="center" vertical="center"/>
    </xf>
    <xf numFmtId="43" fontId="15" fillId="0" borderId="52" xfId="7" applyNumberFormat="1" applyFont="1" applyBorder="1" applyAlignment="1">
      <alignment horizontal="center" vertical="center"/>
    </xf>
    <xf numFmtId="15" fontId="8" fillId="0" borderId="52" xfId="0" applyNumberFormat="1" applyFont="1" applyFill="1" applyBorder="1" applyAlignment="1">
      <alignment horizontal="center" vertical="center" wrapText="1"/>
    </xf>
    <xf numFmtId="0" fontId="8" fillId="0" borderId="52" xfId="0" applyFont="1" applyFill="1" applyBorder="1" applyAlignment="1">
      <alignment horizontal="center" vertical="center" wrapText="1"/>
    </xf>
    <xf numFmtId="0" fontId="15" fillId="0" borderId="52" xfId="0" applyFont="1" applyBorder="1" applyAlignment="1">
      <alignment horizontal="center" vertical="center" wrapText="1"/>
    </xf>
    <xf numFmtId="1" fontId="10" fillId="0" borderId="52" xfId="0" applyNumberFormat="1" applyFont="1" applyFill="1" applyBorder="1" applyAlignment="1">
      <alignment horizontal="right"/>
    </xf>
    <xf numFmtId="17" fontId="11" fillId="4" borderId="52" xfId="8" applyNumberFormat="1" applyFont="1" applyFill="1" applyBorder="1" applyAlignment="1">
      <alignment horizontal="left" vertical="center"/>
    </xf>
    <xf numFmtId="3" fontId="11" fillId="4" borderId="52" xfId="8" applyNumberFormat="1" applyFont="1" applyFill="1" applyBorder="1" applyAlignment="1">
      <alignment horizontal="right" vertical="center"/>
    </xf>
    <xf numFmtId="0" fontId="11" fillId="4" borderId="52" xfId="8" applyNumberFormat="1" applyFont="1" applyFill="1" applyBorder="1" applyAlignment="1">
      <alignment horizontal="right" vertical="center"/>
    </xf>
    <xf numFmtId="3" fontId="11" fillId="0" borderId="52" xfId="8" applyNumberFormat="1" applyFont="1" applyFill="1" applyBorder="1" applyAlignment="1">
      <alignment horizontal="right" vertical="center"/>
    </xf>
    <xf numFmtId="49" fontId="9" fillId="2" borderId="0" xfId="8" applyNumberFormat="1" applyFont="1" applyFill="1" applyAlignment="1">
      <alignment horizontal="left"/>
    </xf>
    <xf numFmtId="49" fontId="9" fillId="2" borderId="0" xfId="8" applyNumberFormat="1" applyFont="1" applyFill="1" applyAlignment="1">
      <alignment horizontal="left" vertical="center"/>
    </xf>
    <xf numFmtId="49" fontId="9" fillId="2" borderId="36" xfId="8" applyNumberFormat="1" applyFont="1" applyFill="1" applyBorder="1" applyAlignment="1">
      <alignment horizontal="center" vertical="center"/>
    </xf>
    <xf numFmtId="49" fontId="9" fillId="2" borderId="0" xfId="8" applyNumberFormat="1" applyFont="1" applyFill="1" applyAlignment="1">
      <alignment horizontal="left" wrapText="1"/>
    </xf>
    <xf numFmtId="49" fontId="9" fillId="2" borderId="22" xfId="8" applyNumberFormat="1" applyFont="1" applyFill="1" applyBorder="1" applyAlignment="1">
      <alignment horizontal="center" vertical="center"/>
    </xf>
    <xf numFmtId="49" fontId="10" fillId="2" borderId="0" xfId="8" applyNumberFormat="1" applyFont="1" applyFill="1" applyAlignment="1">
      <alignment horizontal="left"/>
    </xf>
    <xf numFmtId="0" fontId="90" fillId="0" borderId="0" xfId="8" applyFont="1" applyFill="1" applyAlignment="1">
      <alignment vertical="center"/>
    </xf>
    <xf numFmtId="0" fontId="91" fillId="0" borderId="0" xfId="0" applyNumberFormat="1" applyFont="1" applyFill="1" applyBorder="1" applyAlignment="1">
      <alignment horizontal="left" wrapText="1"/>
    </xf>
    <xf numFmtId="0" fontId="87" fillId="0" borderId="0" xfId="0" applyFont="1" applyFill="1" applyBorder="1" applyAlignment="1">
      <alignment horizontal="left" wrapText="1"/>
    </xf>
    <xf numFmtId="1" fontId="31" fillId="0" borderId="52" xfId="0" applyNumberFormat="1" applyFont="1" applyFill="1" applyBorder="1" applyAlignment="1">
      <alignment horizontal="right"/>
    </xf>
    <xf numFmtId="1" fontId="30" fillId="0" borderId="52" xfId="0" applyNumberFormat="1" applyFont="1" applyFill="1" applyBorder="1" applyAlignment="1">
      <alignment horizontal="right"/>
    </xf>
    <xf numFmtId="1" fontId="30" fillId="3" borderId="52" xfId="0" applyNumberFormat="1" applyFont="1" applyFill="1" applyBorder="1" applyAlignment="1">
      <alignment horizontal="right"/>
    </xf>
    <xf numFmtId="3" fontId="45" fillId="0" borderId="52" xfId="19" applyNumberFormat="1" applyFont="1" applyFill="1" applyBorder="1" applyAlignment="1">
      <alignment horizontal="right" vertical="top" wrapText="1"/>
    </xf>
    <xf numFmtId="3" fontId="30" fillId="0" borderId="52" xfId="19" applyNumberFormat="1" applyFont="1" applyFill="1" applyBorder="1" applyAlignment="1">
      <alignment horizontal="right" vertical="top" wrapText="1"/>
    </xf>
    <xf numFmtId="168" fontId="30" fillId="0" borderId="52" xfId="20" applyNumberFormat="1" applyFont="1" applyFill="1" applyBorder="1" applyAlignment="1">
      <alignment horizontal="left" vertical="top" wrapText="1"/>
    </xf>
    <xf numFmtId="14" fontId="31" fillId="0" borderId="0" xfId="0" applyNumberFormat="1" applyFont="1" applyAlignment="1">
      <alignment vertical="top"/>
    </xf>
    <xf numFmtId="3" fontId="45" fillId="0" borderId="52" xfId="24" applyNumberFormat="1" applyFont="1" applyFill="1" applyBorder="1" applyAlignment="1">
      <alignment horizontal="right" vertical="top"/>
    </xf>
    <xf numFmtId="3" fontId="30" fillId="0" borderId="52" xfId="24" applyNumberFormat="1" applyFont="1" applyFill="1" applyBorder="1" applyAlignment="1">
      <alignment horizontal="right" vertical="top"/>
    </xf>
    <xf numFmtId="168" fontId="45" fillId="0" borderId="52" xfId="20" applyNumberFormat="1" applyFont="1" applyFill="1" applyBorder="1" applyAlignment="1">
      <alignment horizontal="left" vertical="top" wrapText="1"/>
    </xf>
    <xf numFmtId="3" fontId="45" fillId="3" borderId="52" xfId="24" applyNumberFormat="1" applyFont="1" applyFill="1" applyBorder="1" applyAlignment="1">
      <alignment horizontal="right" vertical="top"/>
    </xf>
    <xf numFmtId="168" fontId="30" fillId="0" borderId="0" xfId="0" applyNumberFormat="1" applyFont="1" applyFill="1" applyBorder="1" applyAlignment="1">
      <alignment horizontal="left"/>
    </xf>
    <xf numFmtId="3" fontId="45" fillId="0" borderId="52" xfId="30" applyNumberFormat="1" applyFont="1" applyFill="1" applyBorder="1" applyAlignment="1">
      <alignment horizontal="right" vertical="top"/>
    </xf>
    <xf numFmtId="3" fontId="30" fillId="0" borderId="52" xfId="30" applyNumberFormat="1" applyFont="1" applyFill="1" applyBorder="1" applyAlignment="1">
      <alignment horizontal="right" vertical="top"/>
    </xf>
    <xf numFmtId="3" fontId="55" fillId="3" borderId="52" xfId="7" applyNumberFormat="1" applyFont="1" applyFill="1" applyBorder="1" applyAlignment="1">
      <alignment horizontal="right"/>
    </xf>
    <xf numFmtId="3" fontId="55" fillId="3" borderId="52" xfId="24" applyNumberFormat="1" applyFont="1" applyFill="1" applyBorder="1" applyAlignment="1">
      <alignment horizontal="right"/>
    </xf>
    <xf numFmtId="0" fontId="46" fillId="0" borderId="52" xfId="0" applyNumberFormat="1" applyFont="1" applyFill="1" applyBorder="1" applyAlignment="1"/>
    <xf numFmtId="1" fontId="46" fillId="0" borderId="52" xfId="0" applyNumberFormat="1" applyFont="1" applyFill="1" applyBorder="1" applyAlignment="1"/>
    <xf numFmtId="14" fontId="12" fillId="0" borderId="0" xfId="0" applyNumberFormat="1" applyFont="1" applyFill="1"/>
    <xf numFmtId="3" fontId="41" fillId="0" borderId="23" xfId="0" applyNumberFormat="1" applyFont="1" applyBorder="1" applyAlignment="1"/>
    <xf numFmtId="3" fontId="41" fillId="0" borderId="23" xfId="0" applyNumberFormat="1" applyFont="1" applyBorder="1" applyAlignment="1">
      <alignment horizontal="right"/>
    </xf>
    <xf numFmtId="3" fontId="45" fillId="0" borderId="52" xfId="24" applyNumberFormat="1" applyFont="1" applyFill="1" applyBorder="1" applyAlignment="1">
      <alignment vertical="top"/>
    </xf>
    <xf numFmtId="3" fontId="30" fillId="0" borderId="52" xfId="24" applyNumberFormat="1" applyFont="1" applyFill="1" applyBorder="1" applyAlignment="1">
      <alignment vertical="top"/>
    </xf>
    <xf numFmtId="3" fontId="31" fillId="0" borderId="52" xfId="30" applyNumberFormat="1" applyFont="1" applyFill="1" applyBorder="1" applyAlignment="1"/>
    <xf numFmtId="14" fontId="31" fillId="0" borderId="0" xfId="0" applyNumberFormat="1" applyFont="1"/>
    <xf numFmtId="3" fontId="60" fillId="3" borderId="52" xfId="24" applyNumberFormat="1" applyFont="1" applyFill="1" applyBorder="1" applyAlignment="1">
      <alignment horizontal="right" vertical="top"/>
    </xf>
    <xf numFmtId="3" fontId="60" fillId="0" borderId="52" xfId="24" applyNumberFormat="1" applyFont="1" applyFill="1" applyBorder="1" applyAlignment="1">
      <alignment horizontal="right" vertical="top"/>
    </xf>
    <xf numFmtId="3" fontId="8" fillId="0" borderId="52" xfId="24" applyNumberFormat="1" applyFont="1" applyFill="1" applyBorder="1" applyAlignment="1">
      <alignment horizontal="right" vertical="top"/>
    </xf>
    <xf numFmtId="17" fontId="10" fillId="2" borderId="52" xfId="21" applyNumberFormat="1" applyFont="1" applyFill="1" applyBorder="1" applyAlignment="1">
      <alignment horizontal="left"/>
    </xf>
    <xf numFmtId="3" fontId="60" fillId="0" borderId="52" xfId="24" applyNumberFormat="1" applyFont="1" applyFill="1" applyBorder="1" applyAlignment="1">
      <alignment vertical="top"/>
    </xf>
    <xf numFmtId="3" fontId="8" fillId="0" borderId="52" xfId="24" applyNumberFormat="1" applyFont="1" applyFill="1" applyBorder="1" applyAlignment="1">
      <alignment vertical="top"/>
    </xf>
    <xf numFmtId="17" fontId="15" fillId="0" borderId="0" xfId="0" applyNumberFormat="1" applyFont="1" applyFill="1" applyBorder="1" applyAlignment="1">
      <alignment horizontal="left" vertical="center"/>
    </xf>
    <xf numFmtId="167" fontId="17" fillId="0" borderId="52" xfId="27" applyNumberFormat="1" applyFont="1" applyFill="1" applyBorder="1"/>
    <xf numFmtId="167" fontId="17" fillId="0" borderId="52" xfId="27" applyNumberFormat="1" applyFont="1" applyFill="1" applyBorder="1" applyAlignment="1">
      <alignment horizontal="right"/>
    </xf>
    <xf numFmtId="167" fontId="49" fillId="0" borderId="52" xfId="27" applyNumberFormat="1" applyFont="1" applyFill="1" applyBorder="1"/>
    <xf numFmtId="1" fontId="49" fillId="0" borderId="52" xfId="27" quotePrefix="1" applyNumberFormat="1" applyFont="1" applyFill="1" applyBorder="1" applyAlignment="1">
      <alignment horizontal="right"/>
    </xf>
    <xf numFmtId="167" fontId="49" fillId="0" borderId="52" xfId="27" applyNumberFormat="1" applyFont="1" applyFill="1" applyBorder="1" applyAlignment="1">
      <alignment horizontal="right"/>
    </xf>
    <xf numFmtId="1" fontId="17" fillId="0" borderId="52" xfId="27" applyNumberFormat="1" applyFont="1" applyFill="1" applyBorder="1"/>
    <xf numFmtId="1" fontId="17" fillId="0" borderId="52" xfId="27" quotePrefix="1" applyNumberFormat="1" applyFont="1" applyFill="1" applyBorder="1" applyAlignment="1">
      <alignment horizontal="right"/>
    </xf>
    <xf numFmtId="1" fontId="17" fillId="0" borderId="52" xfId="27" applyNumberFormat="1" applyFont="1" applyFill="1" applyBorder="1" applyAlignment="1">
      <alignment horizontal="right"/>
    </xf>
    <xf numFmtId="1" fontId="49" fillId="0" borderId="52" xfId="27" applyNumberFormat="1" applyFont="1" applyFill="1" applyBorder="1" applyAlignment="1">
      <alignment horizontal="right"/>
    </xf>
    <xf numFmtId="1" fontId="17" fillId="0" borderId="52" xfId="27" quotePrefix="1" applyNumberFormat="1" applyFont="1" applyFill="1" applyBorder="1" applyAlignment="1">
      <alignment horizontal="center"/>
    </xf>
    <xf numFmtId="1" fontId="49" fillId="0" borderId="52" xfId="27" quotePrefix="1" applyNumberFormat="1" applyFont="1" applyFill="1" applyBorder="1" applyAlignment="1">
      <alignment horizontal="center"/>
    </xf>
    <xf numFmtId="1" fontId="17" fillId="0" borderId="52" xfId="27" applyNumberFormat="1" applyFont="1" applyFill="1" applyBorder="1" applyAlignment="1">
      <alignment horizontal="center"/>
    </xf>
    <xf numFmtId="0" fontId="66" fillId="0" borderId="0" xfId="0" applyFont="1"/>
    <xf numFmtId="17" fontId="45" fillId="10" borderId="52" xfId="28" applyNumberFormat="1" applyFont="1" applyFill="1" applyBorder="1" applyAlignment="1">
      <alignment horizontal="center" vertical="center" wrapText="1"/>
    </xf>
    <xf numFmtId="0" fontId="41" fillId="10" borderId="52" xfId="20" applyNumberFormat="1" applyFont="1" applyFill="1" applyBorder="1" applyAlignment="1">
      <alignment horizontal="center" vertical="center" wrapText="1"/>
    </xf>
    <xf numFmtId="204" fontId="56" fillId="3" borderId="52" xfId="20" applyNumberFormat="1" applyFont="1" applyFill="1" applyBorder="1" applyAlignment="1">
      <alignment horizontal="left" vertical="top"/>
    </xf>
    <xf numFmtId="204" fontId="68" fillId="3" borderId="52" xfId="0" quotePrefix="1" applyNumberFormat="1" applyFont="1" applyFill="1" applyBorder="1" applyAlignment="1">
      <alignment horizontal="center" vertical="top"/>
    </xf>
    <xf numFmtId="167" fontId="69" fillId="3" borderId="52" xfId="7" applyNumberFormat="1" applyFont="1" applyFill="1" applyBorder="1" applyAlignment="1">
      <alignment horizontal="right" vertical="top"/>
    </xf>
    <xf numFmtId="3" fontId="56" fillId="3" borderId="52" xfId="7" applyNumberFormat="1" applyFont="1" applyFill="1" applyBorder="1" applyAlignment="1">
      <alignment horizontal="right" vertical="top"/>
    </xf>
    <xf numFmtId="199" fontId="69" fillId="3" borderId="52" xfId="0" applyNumberFormat="1" applyFont="1" applyFill="1" applyBorder="1" applyAlignment="1">
      <alignment horizontal="left" vertical="top"/>
    </xf>
    <xf numFmtId="199" fontId="69" fillId="3" borderId="52" xfId="30" applyNumberFormat="1" applyFont="1" applyFill="1" applyBorder="1" applyAlignment="1">
      <alignment horizontal="right" vertical="top"/>
    </xf>
    <xf numFmtId="2" fontId="66" fillId="0" borderId="0" xfId="0" applyNumberFormat="1" applyFont="1"/>
    <xf numFmtId="3" fontId="68" fillId="10" borderId="52" xfId="7" applyNumberFormat="1" applyFont="1" applyFill="1" applyBorder="1" applyAlignment="1">
      <alignment horizontal="left" vertical="top" wrapText="1"/>
    </xf>
    <xf numFmtId="3" fontId="70" fillId="10" borderId="52" xfId="7" applyNumberFormat="1" applyFont="1" applyFill="1" applyBorder="1" applyAlignment="1">
      <alignment horizontal="right" vertical="top"/>
    </xf>
    <xf numFmtId="167" fontId="70" fillId="10" borderId="52" xfId="7" applyNumberFormat="1" applyFont="1" applyFill="1" applyBorder="1" applyAlignment="1">
      <alignment horizontal="right" vertical="top"/>
    </xf>
    <xf numFmtId="3" fontId="68" fillId="10" borderId="52" xfId="7" applyNumberFormat="1" applyFont="1" applyFill="1" applyBorder="1" applyAlignment="1">
      <alignment horizontal="left" vertical="top"/>
    </xf>
    <xf numFmtId="199" fontId="70" fillId="10" borderId="52" xfId="7" applyNumberFormat="1" applyFont="1" applyFill="1" applyBorder="1" applyAlignment="1">
      <alignment horizontal="left" vertical="top"/>
    </xf>
    <xf numFmtId="199" fontId="70" fillId="10" borderId="52" xfId="30" applyNumberFormat="1" applyFont="1" applyFill="1" applyBorder="1" applyAlignment="1">
      <alignment horizontal="right" vertical="top"/>
    </xf>
    <xf numFmtId="3" fontId="68" fillId="3" borderId="52" xfId="7" quotePrefix="1" applyNumberFormat="1" applyFont="1" applyFill="1" applyBorder="1" applyAlignment="1">
      <alignment horizontal="center" vertical="top"/>
    </xf>
    <xf numFmtId="204" fontId="56" fillId="0" borderId="52" xfId="0" applyNumberFormat="1" applyFont="1" applyFill="1" applyBorder="1" applyAlignment="1">
      <alignment horizontal="left" vertical="top"/>
    </xf>
    <xf numFmtId="1" fontId="69" fillId="3" borderId="52" xfId="7" applyNumberFormat="1" applyFont="1" applyFill="1" applyBorder="1" applyAlignment="1">
      <alignment horizontal="right" vertical="top"/>
    </xf>
    <xf numFmtId="3" fontId="68" fillId="10" borderId="52" xfId="7" applyNumberFormat="1" applyFont="1" applyFill="1" applyBorder="1" applyAlignment="1">
      <alignment horizontal="center" vertical="top"/>
    </xf>
    <xf numFmtId="3" fontId="68" fillId="10" borderId="52" xfId="7" applyNumberFormat="1" applyFont="1" applyFill="1" applyBorder="1" applyAlignment="1">
      <alignment horizontal="right" vertical="top"/>
    </xf>
    <xf numFmtId="2" fontId="66" fillId="6" borderId="0" xfId="0" applyNumberFormat="1" applyFont="1" applyFill="1"/>
    <xf numFmtId="1" fontId="69" fillId="0" borderId="52" xfId="7" applyNumberFormat="1" applyFont="1" applyFill="1" applyBorder="1" applyAlignment="1">
      <alignment horizontal="right" vertical="top"/>
    </xf>
    <xf numFmtId="199" fontId="69" fillId="3" borderId="52" xfId="0" applyNumberFormat="1" applyFont="1" applyFill="1" applyBorder="1" applyAlignment="1">
      <alignment horizontal="right" vertical="top"/>
    </xf>
    <xf numFmtId="204" fontId="56" fillId="0" borderId="52" xfId="20" applyNumberFormat="1" applyFont="1" applyFill="1" applyBorder="1" applyAlignment="1">
      <alignment horizontal="left" vertical="top"/>
    </xf>
    <xf numFmtId="204" fontId="68" fillId="0" borderId="52" xfId="20" quotePrefix="1" applyNumberFormat="1" applyFont="1" applyFill="1" applyBorder="1" applyAlignment="1">
      <alignment horizontal="center" vertical="top" wrapText="1"/>
    </xf>
    <xf numFmtId="3" fontId="56" fillId="0" borderId="52" xfId="7" applyNumberFormat="1" applyFont="1" applyFill="1" applyBorder="1" applyAlignment="1">
      <alignment horizontal="right" vertical="top"/>
    </xf>
    <xf numFmtId="1" fontId="69" fillId="3" borderId="52" xfId="30" applyNumberFormat="1" applyFont="1" applyFill="1" applyBorder="1" applyAlignment="1">
      <alignment horizontal="right" vertical="top"/>
    </xf>
    <xf numFmtId="1" fontId="71" fillId="3" borderId="52" xfId="7" applyNumberFormat="1" applyFont="1" applyFill="1" applyBorder="1" applyAlignment="1">
      <alignment horizontal="right" vertical="center"/>
    </xf>
    <xf numFmtId="204" fontId="56" fillId="3" borderId="52" xfId="20" applyNumberFormat="1" applyFont="1" applyFill="1" applyBorder="1" applyAlignment="1">
      <alignment horizontal="left" vertical="top" wrapText="1"/>
    </xf>
    <xf numFmtId="3" fontId="68" fillId="0" borderId="52" xfId="7" quotePrefix="1" applyNumberFormat="1" applyFont="1" applyFill="1" applyBorder="1" applyAlignment="1">
      <alignment horizontal="center" vertical="top"/>
    </xf>
    <xf numFmtId="199" fontId="68" fillId="3" borderId="52" xfId="0" quotePrefix="1" applyNumberFormat="1" applyFont="1" applyFill="1" applyBorder="1" applyAlignment="1">
      <alignment horizontal="left" vertical="top"/>
    </xf>
    <xf numFmtId="167" fontId="69" fillId="0" borderId="52" xfId="7" applyNumberFormat="1" applyFont="1" applyFill="1" applyBorder="1" applyAlignment="1">
      <alignment horizontal="right" vertical="top"/>
    </xf>
    <xf numFmtId="199" fontId="30" fillId="10" borderId="52" xfId="20" applyNumberFormat="1" applyFont="1" applyFill="1" applyBorder="1" applyAlignment="1">
      <alignment horizontal="center" vertical="center" wrapText="1"/>
    </xf>
    <xf numFmtId="199" fontId="45" fillId="10" borderId="52" xfId="20" applyNumberFormat="1" applyFont="1" applyFill="1" applyBorder="1" applyAlignment="1">
      <alignment horizontal="center" vertical="center" wrapText="1"/>
    </xf>
    <xf numFmtId="199" fontId="72" fillId="10" borderId="52" xfId="20" applyNumberFormat="1" applyFont="1" applyFill="1" applyBorder="1" applyAlignment="1">
      <alignment horizontal="center" vertical="center" wrapText="1"/>
    </xf>
    <xf numFmtId="167" fontId="73" fillId="10" borderId="52" xfId="7" applyNumberFormat="1" applyFont="1" applyFill="1" applyBorder="1" applyAlignment="1">
      <alignment horizontal="right" vertical="top"/>
    </xf>
    <xf numFmtId="3" fontId="74" fillId="10" borderId="52" xfId="7" applyNumberFormat="1" applyFont="1" applyFill="1" applyBorder="1" applyAlignment="1">
      <alignment horizontal="right" vertical="top"/>
    </xf>
    <xf numFmtId="199" fontId="75" fillId="10" borderId="52" xfId="0" applyNumberFormat="1" applyFont="1" applyFill="1" applyBorder="1" applyAlignment="1">
      <alignment horizontal="center" vertical="center" wrapText="1"/>
    </xf>
    <xf numFmtId="199" fontId="75" fillId="10" borderId="52" xfId="30" applyNumberFormat="1" applyFont="1" applyFill="1" applyBorder="1" applyAlignment="1">
      <alignment horizontal="right" vertical="center" wrapText="1"/>
    </xf>
    <xf numFmtId="167" fontId="35" fillId="0" borderId="52" xfId="7" applyNumberFormat="1" applyFont="1" applyFill="1" applyBorder="1" applyAlignment="1">
      <alignment horizontal="right" vertical="top"/>
    </xf>
    <xf numFmtId="167" fontId="35" fillId="3" borderId="52" xfId="7" applyNumberFormat="1" applyFont="1" applyFill="1" applyBorder="1" applyAlignment="1">
      <alignment horizontal="right" vertical="top"/>
    </xf>
    <xf numFmtId="199" fontId="56" fillId="0" borderId="52" xfId="0" applyNumberFormat="1" applyFont="1" applyFill="1" applyBorder="1" applyAlignment="1">
      <alignment horizontal="right" vertical="top"/>
    </xf>
    <xf numFmtId="204" fontId="30" fillId="0" borderId="52" xfId="20" applyNumberFormat="1" applyFont="1" applyFill="1" applyBorder="1" applyAlignment="1">
      <alignment horizontal="left" vertical="top" wrapText="1"/>
    </xf>
    <xf numFmtId="199" fontId="35" fillId="0" borderId="52" xfId="30" applyNumberFormat="1" applyFont="1" applyFill="1" applyBorder="1" applyAlignment="1">
      <alignment horizontal="right" vertical="top" wrapText="1"/>
    </xf>
    <xf numFmtId="204" fontId="68" fillId="10" borderId="52" xfId="7" applyNumberFormat="1" applyFont="1" applyFill="1" applyBorder="1" applyAlignment="1">
      <alignment horizontal="left" vertical="top"/>
    </xf>
    <xf numFmtId="0" fontId="66" fillId="0" borderId="0" xfId="0" applyFont="1" applyFill="1"/>
    <xf numFmtId="199" fontId="72" fillId="10" borderId="52" xfId="0" applyNumberFormat="1" applyFont="1" applyFill="1" applyBorder="1" applyAlignment="1">
      <alignment horizontal="center" vertical="center" wrapText="1"/>
    </xf>
    <xf numFmtId="204" fontId="45" fillId="10" borderId="52" xfId="0" applyNumberFormat="1" applyFont="1" applyFill="1" applyBorder="1" applyAlignment="1">
      <alignment horizontal="center" vertical="center" wrapText="1"/>
    </xf>
    <xf numFmtId="0" fontId="31" fillId="0" borderId="0" xfId="0" applyFont="1" applyFill="1" applyBorder="1"/>
    <xf numFmtId="0" fontId="45" fillId="0" borderId="0" xfId="0" applyFont="1" applyFill="1" applyBorder="1" applyAlignment="1">
      <alignment horizontal="center" vertical="top" wrapText="1"/>
    </xf>
    <xf numFmtId="0" fontId="76" fillId="0" borderId="0" xfId="0" applyFont="1" applyFill="1" applyBorder="1" applyAlignment="1">
      <alignment horizontal="center" vertical="top" wrapText="1"/>
    </xf>
    <xf numFmtId="0" fontId="66" fillId="0" borderId="0" xfId="0" applyFont="1" applyBorder="1"/>
    <xf numFmtId="0" fontId="41" fillId="0" borderId="0" xfId="0" applyFont="1" applyFill="1" applyBorder="1" applyAlignment="1">
      <alignment horizontal="left"/>
    </xf>
    <xf numFmtId="0" fontId="31" fillId="0" borderId="0" xfId="0" applyFont="1" applyFill="1" applyBorder="1" applyAlignment="1">
      <alignment horizontal="left"/>
    </xf>
    <xf numFmtId="0" fontId="77" fillId="0" borderId="0" xfId="0" applyFont="1" applyFill="1" applyBorder="1" applyAlignment="1">
      <alignment horizontal="center"/>
    </xf>
    <xf numFmtId="0" fontId="44" fillId="0" borderId="0" xfId="0" applyFont="1" applyBorder="1"/>
    <xf numFmtId="0" fontId="78" fillId="0" borderId="0" xfId="0" applyFont="1" applyBorder="1" applyAlignment="1">
      <alignment horizontal="center"/>
    </xf>
    <xf numFmtId="0" fontId="78" fillId="0" borderId="0" xfId="0" applyFont="1" applyAlignment="1">
      <alignment horizontal="center"/>
    </xf>
    <xf numFmtId="0" fontId="66" fillId="3" borderId="0" xfId="0" applyFont="1" applyFill="1"/>
    <xf numFmtId="0" fontId="79" fillId="0" borderId="0" xfId="0" applyFont="1" applyFill="1"/>
    <xf numFmtId="0" fontId="46" fillId="0" borderId="0" xfId="0" applyFont="1" applyFill="1" applyAlignment="1">
      <alignment vertical="center"/>
    </xf>
    <xf numFmtId="17" fontId="80" fillId="10" borderId="52" xfId="28" applyNumberFormat="1" applyFont="1" applyFill="1" applyBorder="1" applyAlignment="1">
      <alignment horizontal="center" vertical="center" wrapText="1"/>
    </xf>
    <xf numFmtId="204" fontId="82" fillId="3" borderId="52" xfId="0" applyNumberFormat="1" applyFont="1" applyFill="1" applyBorder="1" applyAlignment="1">
      <alignment vertical="center"/>
    </xf>
    <xf numFmtId="3" fontId="82" fillId="3" borderId="52" xfId="7" applyNumberFormat="1" applyFont="1" applyFill="1" applyBorder="1" applyAlignment="1">
      <alignment vertical="center"/>
    </xf>
    <xf numFmtId="3" fontId="82" fillId="3" borderId="52" xfId="7" quotePrefix="1" applyNumberFormat="1" applyFont="1" applyFill="1" applyBorder="1" applyAlignment="1">
      <alignment horizontal="center" vertical="center"/>
    </xf>
    <xf numFmtId="3" fontId="82" fillId="3" borderId="52" xfId="7" applyNumberFormat="1" applyFont="1" applyFill="1" applyBorder="1" applyAlignment="1">
      <alignment horizontal="right" vertical="center"/>
    </xf>
    <xf numFmtId="3" fontId="82" fillId="0" borderId="52" xfId="7" applyNumberFormat="1" applyFont="1" applyFill="1" applyBorder="1" applyAlignment="1">
      <alignment horizontal="right" vertical="center"/>
    </xf>
    <xf numFmtId="3" fontId="82" fillId="3" borderId="52" xfId="0" applyNumberFormat="1" applyFont="1" applyFill="1" applyBorder="1" applyAlignment="1">
      <alignment horizontal="right" vertical="center"/>
    </xf>
    <xf numFmtId="3" fontId="71" fillId="3" borderId="52" xfId="7" applyNumberFormat="1" applyFont="1" applyFill="1" applyBorder="1" applyAlignment="1">
      <alignment vertical="center"/>
    </xf>
    <xf numFmtId="3" fontId="71" fillId="3" borderId="52" xfId="7" quotePrefix="1" applyNumberFormat="1" applyFont="1" applyFill="1" applyBorder="1" applyAlignment="1">
      <alignment horizontal="center" vertical="center"/>
    </xf>
    <xf numFmtId="204" fontId="82" fillId="0" borderId="52" xfId="0" applyNumberFormat="1" applyFont="1" applyFill="1" applyBorder="1" applyAlignment="1">
      <alignment vertical="center"/>
    </xf>
    <xf numFmtId="3" fontId="82" fillId="0" borderId="52" xfId="0" applyNumberFormat="1" applyFont="1" applyFill="1" applyBorder="1" applyAlignment="1">
      <alignment horizontal="right" vertical="top"/>
    </xf>
    <xf numFmtId="180" fontId="46" fillId="0" borderId="0" xfId="0" applyNumberFormat="1" applyFont="1" applyFill="1" applyAlignment="1">
      <alignment vertical="center"/>
    </xf>
    <xf numFmtId="3" fontId="83" fillId="10" borderId="52" xfId="7" applyNumberFormat="1" applyFont="1" applyFill="1" applyBorder="1" applyAlignment="1">
      <alignment vertical="center"/>
    </xf>
    <xf numFmtId="3" fontId="83" fillId="10" borderId="52" xfId="7" applyNumberFormat="1" applyFont="1" applyFill="1" applyBorder="1" applyAlignment="1">
      <alignment horizontal="right" vertical="center"/>
    </xf>
    <xf numFmtId="187" fontId="83" fillId="10" borderId="52" xfId="7" applyNumberFormat="1" applyFont="1" applyFill="1" applyBorder="1" applyAlignment="1">
      <alignment horizontal="right" vertical="center"/>
    </xf>
    <xf numFmtId="0" fontId="84" fillId="0" borderId="0" xfId="0" applyFont="1" applyFill="1" applyAlignment="1">
      <alignment vertical="center"/>
    </xf>
    <xf numFmtId="187" fontId="82" fillId="3" borderId="52" xfId="7" applyNumberFormat="1" applyFont="1" applyFill="1" applyBorder="1" applyAlignment="1">
      <alignment horizontal="right" vertical="center"/>
    </xf>
    <xf numFmtId="4" fontId="83" fillId="10" borderId="52" xfId="7" applyNumberFormat="1" applyFont="1" applyFill="1" applyBorder="1" applyAlignment="1">
      <alignment horizontal="right" vertical="center"/>
    </xf>
    <xf numFmtId="3" fontId="82" fillId="0" borderId="52" xfId="7" applyNumberFormat="1" applyFont="1" applyFill="1" applyBorder="1" applyAlignment="1">
      <alignment vertical="center"/>
    </xf>
    <xf numFmtId="3" fontId="82" fillId="3" borderId="52" xfId="29" quotePrefix="1" applyNumberFormat="1" applyFont="1" applyFill="1" applyBorder="1" applyAlignment="1">
      <alignment horizontal="center" vertical="center"/>
    </xf>
    <xf numFmtId="187" fontId="83" fillId="10" borderId="52" xfId="7" applyNumberFormat="1" applyFont="1" applyFill="1" applyBorder="1" applyAlignment="1">
      <alignment horizontal="center" vertical="center"/>
    </xf>
    <xf numFmtId="3" fontId="83" fillId="10" borderId="52" xfId="7" applyNumberFormat="1" applyFont="1" applyFill="1" applyBorder="1" applyAlignment="1">
      <alignment horizontal="center" vertical="center" wrapText="1"/>
    </xf>
    <xf numFmtId="187" fontId="82" fillId="0" borderId="52" xfId="7" applyNumberFormat="1" applyFont="1" applyFill="1" applyBorder="1" applyAlignment="1">
      <alignment horizontal="right" vertical="center"/>
    </xf>
    <xf numFmtId="3" fontId="83" fillId="10" borderId="52" xfId="7" applyNumberFormat="1" applyFont="1" applyFill="1" applyBorder="1" applyAlignment="1">
      <alignment horizontal="center" vertical="center"/>
    </xf>
    <xf numFmtId="0" fontId="46" fillId="0" borderId="0" xfId="0" applyFont="1" applyFill="1" applyBorder="1" applyAlignment="1">
      <alignment vertical="center"/>
    </xf>
    <xf numFmtId="204" fontId="56" fillId="3" borderId="52" xfId="0" applyNumberFormat="1" applyFont="1" applyFill="1" applyBorder="1" applyAlignment="1">
      <alignment horizontal="left" vertical="top"/>
    </xf>
    <xf numFmtId="199" fontId="56" fillId="3" borderId="52" xfId="30" applyNumberFormat="1" applyFont="1" applyFill="1" applyBorder="1" applyAlignment="1">
      <alignment horizontal="center" vertical="top"/>
    </xf>
    <xf numFmtId="199" fontId="71" fillId="3" borderId="52" xfId="30" applyNumberFormat="1" applyFont="1" applyFill="1" applyBorder="1" applyAlignment="1">
      <alignment horizontal="center" vertical="center"/>
    </xf>
    <xf numFmtId="3" fontId="56" fillId="3" borderId="52" xfId="0" applyNumberFormat="1" applyFont="1" applyFill="1" applyBorder="1" applyAlignment="1">
      <alignment horizontal="right" vertical="top"/>
    </xf>
    <xf numFmtId="199" fontId="56" fillId="3" borderId="52" xfId="30" applyNumberFormat="1" applyFont="1" applyFill="1" applyBorder="1" applyAlignment="1">
      <alignment horizontal="right" vertical="top"/>
    </xf>
    <xf numFmtId="1" fontId="56" fillId="3" borderId="52" xfId="30" applyNumberFormat="1" applyFont="1" applyFill="1" applyBorder="1" applyAlignment="1">
      <alignment horizontal="right" vertical="top"/>
    </xf>
    <xf numFmtId="0" fontId="66" fillId="0" borderId="0" xfId="0" applyNumberFormat="1" applyFont="1" applyFill="1"/>
    <xf numFmtId="0" fontId="66" fillId="10" borderId="0" xfId="0" applyFont="1" applyFill="1"/>
    <xf numFmtId="199" fontId="56" fillId="0" borderId="52" xfId="30" applyNumberFormat="1" applyFont="1" applyFill="1" applyBorder="1" applyAlignment="1">
      <alignment horizontal="center" vertical="top"/>
    </xf>
    <xf numFmtId="204" fontId="68" fillId="10" borderId="52" xfId="0" applyNumberFormat="1" applyFont="1" applyFill="1" applyBorder="1" applyAlignment="1">
      <alignment horizontal="left" vertical="top"/>
    </xf>
    <xf numFmtId="199" fontId="68" fillId="10" borderId="52" xfId="30" applyNumberFormat="1" applyFont="1" applyFill="1" applyBorder="1" applyAlignment="1">
      <alignment vertical="top"/>
    </xf>
    <xf numFmtId="3" fontId="68" fillId="10" borderId="52" xfId="0" applyNumberFormat="1" applyFont="1" applyFill="1" applyBorder="1" applyAlignment="1">
      <alignment horizontal="right" vertical="top"/>
    </xf>
    <xf numFmtId="199" fontId="68" fillId="10" borderId="52" xfId="30" applyNumberFormat="1" applyFont="1" applyFill="1" applyBorder="1" applyAlignment="1">
      <alignment horizontal="right" vertical="top"/>
    </xf>
    <xf numFmtId="199" fontId="56" fillId="3" borderId="52" xfId="30" applyNumberFormat="1" applyFont="1" applyFill="1" applyBorder="1" applyAlignment="1">
      <alignment vertical="top"/>
    </xf>
    <xf numFmtId="199" fontId="56" fillId="0" borderId="52" xfId="30" applyNumberFormat="1" applyFont="1" applyFill="1" applyBorder="1" applyAlignment="1">
      <alignment horizontal="right" vertical="top"/>
    </xf>
    <xf numFmtId="3" fontId="56" fillId="3" borderId="52" xfId="30" applyNumberFormat="1" applyFont="1" applyFill="1" applyBorder="1" applyAlignment="1">
      <alignment horizontal="left" vertical="top"/>
    </xf>
    <xf numFmtId="204" fontId="56" fillId="0" borderId="52" xfId="20" applyNumberFormat="1" applyFont="1" applyFill="1" applyBorder="1" applyAlignment="1">
      <alignment horizontal="left" vertical="top" wrapText="1"/>
    </xf>
    <xf numFmtId="199" fontId="71" fillId="3" borderId="52" xfId="30" applyNumberFormat="1" applyFont="1" applyFill="1" applyBorder="1" applyAlignment="1">
      <alignment vertical="center"/>
    </xf>
    <xf numFmtId="174" fontId="56" fillId="10" borderId="52" xfId="20" applyFont="1" applyFill="1" applyBorder="1" applyAlignment="1">
      <alignment horizontal="left" vertical="top" wrapText="1"/>
    </xf>
    <xf numFmtId="204" fontId="56" fillId="10" borderId="52" xfId="0" applyNumberFormat="1" applyFont="1" applyFill="1" applyBorder="1" applyAlignment="1">
      <alignment horizontal="left" vertical="top"/>
    </xf>
    <xf numFmtId="199" fontId="56" fillId="10" borderId="52" xfId="30" applyNumberFormat="1" applyFont="1" applyFill="1" applyBorder="1" applyAlignment="1">
      <alignment vertical="top"/>
    </xf>
    <xf numFmtId="3" fontId="56" fillId="10" borderId="52" xfId="0" applyNumberFormat="1" applyFont="1" applyFill="1" applyBorder="1" applyAlignment="1">
      <alignment horizontal="right" vertical="top"/>
    </xf>
    <xf numFmtId="199" fontId="56" fillId="10" borderId="52" xfId="30" applyNumberFormat="1" applyFont="1" applyFill="1" applyBorder="1" applyAlignment="1">
      <alignment horizontal="right" vertical="top"/>
    </xf>
    <xf numFmtId="3" fontId="56" fillId="3" borderId="52" xfId="30" applyNumberFormat="1" applyFont="1" applyFill="1" applyBorder="1" applyAlignment="1">
      <alignment horizontal="right" vertical="top"/>
    </xf>
    <xf numFmtId="180" fontId="66" fillId="0" borderId="0" xfId="0" applyNumberFormat="1" applyFont="1" applyFill="1"/>
    <xf numFmtId="174" fontId="56" fillId="10" borderId="52" xfId="20" applyFont="1" applyFill="1" applyBorder="1" applyAlignment="1">
      <alignment horizontal="left" vertical="top"/>
    </xf>
    <xf numFmtId="204" fontId="56" fillId="3" borderId="52" xfId="0" applyNumberFormat="1" applyFont="1" applyFill="1" applyBorder="1" applyAlignment="1">
      <alignment horizontal="left" vertical="top" wrapText="1"/>
    </xf>
    <xf numFmtId="4" fontId="56" fillId="3" borderId="52" xfId="0" applyNumberFormat="1" applyFont="1" applyFill="1" applyBorder="1" applyAlignment="1">
      <alignment horizontal="right" vertical="top"/>
    </xf>
    <xf numFmtId="0" fontId="56" fillId="10" borderId="52" xfId="0" applyFont="1" applyFill="1" applyBorder="1" applyAlignment="1">
      <alignment horizontal="left" vertical="top"/>
    </xf>
    <xf numFmtId="174" fontId="56" fillId="3" borderId="52" xfId="20" applyFont="1" applyFill="1" applyBorder="1" applyAlignment="1">
      <alignment horizontal="center" vertical="center"/>
    </xf>
    <xf numFmtId="0" fontId="31" fillId="0" borderId="0" xfId="0" applyFont="1" applyFill="1" applyBorder="1" applyAlignment="1"/>
    <xf numFmtId="0" fontId="66" fillId="0" borderId="0" xfId="0" applyFont="1" applyFill="1" applyAlignment="1">
      <alignment horizontal="left"/>
    </xf>
    <xf numFmtId="204" fontId="56" fillId="3" borderId="0" xfId="0" applyNumberFormat="1" applyFont="1" applyFill="1" applyBorder="1" applyAlignment="1">
      <alignment horizontal="right" vertical="top"/>
    </xf>
    <xf numFmtId="0" fontId="41" fillId="3" borderId="0" xfId="0" applyFont="1" applyFill="1" applyAlignment="1">
      <alignment horizontal="left"/>
    </xf>
    <xf numFmtId="0" fontId="31" fillId="3" borderId="0" xfId="0" applyNumberFormat="1" applyFont="1" applyFill="1" applyAlignment="1">
      <alignment horizontal="left" vertical="top"/>
    </xf>
    <xf numFmtId="0" fontId="66" fillId="0" borderId="0" xfId="0" applyFont="1" applyFill="1" applyAlignment="1">
      <alignment horizontal="right"/>
    </xf>
    <xf numFmtId="0" fontId="31" fillId="3" borderId="0" xfId="0" applyNumberFormat="1" applyFont="1" applyFill="1" applyAlignment="1">
      <alignment horizontal="left" vertical="top" wrapText="1"/>
    </xf>
    <xf numFmtId="0" fontId="66" fillId="0" borderId="0" xfId="0" applyFont="1" applyFill="1" applyAlignment="1">
      <alignment wrapText="1"/>
    </xf>
    <xf numFmtId="205" fontId="66" fillId="0" borderId="0" xfId="0" applyNumberFormat="1" applyFont="1" applyFill="1"/>
    <xf numFmtId="203" fontId="66" fillId="0" borderId="0" xfId="0" applyNumberFormat="1" applyFont="1" applyFill="1"/>
    <xf numFmtId="205" fontId="66" fillId="0" borderId="0" xfId="0" applyNumberFormat="1" applyFont="1" applyFill="1" applyAlignment="1">
      <alignment horizontal="right"/>
    </xf>
    <xf numFmtId="0" fontId="66" fillId="6" borderId="0" xfId="0" applyFont="1" applyFill="1"/>
    <xf numFmtId="49" fontId="9" fillId="2" borderId="60" xfId="8" applyNumberFormat="1" applyFont="1" applyFill="1" applyBorder="1" applyAlignment="1">
      <alignment horizontal="center"/>
    </xf>
    <xf numFmtId="164" fontId="10" fillId="2" borderId="60" xfId="8" applyNumberFormat="1" applyFont="1" applyFill="1" applyBorder="1" applyAlignment="1">
      <alignment horizontal="right"/>
    </xf>
    <xf numFmtId="164" fontId="10" fillId="0" borderId="60" xfId="8" applyNumberFormat="1" applyFont="1" applyFill="1" applyBorder="1" applyAlignment="1">
      <alignment horizontal="right"/>
    </xf>
    <xf numFmtId="49" fontId="9" fillId="2" borderId="60" xfId="8" applyNumberFormat="1" applyFont="1" applyFill="1" applyBorder="1" applyAlignment="1">
      <alignment horizontal="center" vertical="center" wrapText="1"/>
    </xf>
    <xf numFmtId="49" fontId="9" fillId="2" borderId="60" xfId="8" applyNumberFormat="1" applyFont="1" applyFill="1" applyBorder="1" applyAlignment="1">
      <alignment horizontal="left"/>
    </xf>
    <xf numFmtId="164" fontId="9" fillId="2" borderId="60" xfId="8" applyNumberFormat="1" applyFont="1" applyFill="1" applyBorder="1" applyAlignment="1">
      <alignment horizontal="right"/>
    </xf>
    <xf numFmtId="0" fontId="9" fillId="2" borderId="60" xfId="8" applyFont="1" applyFill="1" applyBorder="1" applyAlignment="1">
      <alignment horizontal="right"/>
    </xf>
    <xf numFmtId="171" fontId="9" fillId="2" borderId="60" xfId="8" applyNumberFormat="1" applyFont="1" applyFill="1" applyBorder="1" applyAlignment="1">
      <alignment horizontal="right"/>
    </xf>
    <xf numFmtId="173" fontId="9" fillId="2" borderId="60" xfId="8" applyNumberFormat="1" applyFont="1" applyFill="1" applyBorder="1" applyAlignment="1">
      <alignment horizontal="right"/>
    </xf>
    <xf numFmtId="49" fontId="9" fillId="2" borderId="61" xfId="8" applyNumberFormat="1" applyFont="1" applyFill="1" applyBorder="1" applyAlignment="1">
      <alignment horizontal="left"/>
    </xf>
    <xf numFmtId="164" fontId="9" fillId="2" borderId="61" xfId="8" applyNumberFormat="1" applyFont="1" applyFill="1" applyBorder="1" applyAlignment="1">
      <alignment horizontal="right"/>
    </xf>
    <xf numFmtId="164" fontId="9" fillId="0" borderId="61" xfId="8" applyNumberFormat="1" applyFont="1" applyFill="1" applyBorder="1" applyAlignment="1">
      <alignment horizontal="right"/>
    </xf>
    <xf numFmtId="173" fontId="9" fillId="2" borderId="52" xfId="8" applyNumberFormat="1" applyFont="1" applyFill="1" applyBorder="1" applyAlignment="1">
      <alignment horizontal="right"/>
    </xf>
    <xf numFmtId="49" fontId="10" fillId="2" borderId="52" xfId="8" applyNumberFormat="1" applyFont="1" applyFill="1" applyBorder="1" applyAlignment="1">
      <alignment horizontal="left"/>
    </xf>
    <xf numFmtId="164" fontId="10" fillId="2" borderId="52" xfId="8" applyNumberFormat="1" applyFont="1" applyFill="1" applyBorder="1" applyAlignment="1">
      <alignment horizontal="right"/>
    </xf>
    <xf numFmtId="0" fontId="10" fillId="2" borderId="52" xfId="8" applyFont="1" applyFill="1" applyBorder="1" applyAlignment="1">
      <alignment horizontal="right"/>
    </xf>
    <xf numFmtId="173" fontId="10" fillId="2" borderId="52" xfId="8" applyNumberFormat="1" applyFont="1" applyFill="1" applyBorder="1" applyAlignment="1">
      <alignment horizontal="right"/>
    </xf>
    <xf numFmtId="164" fontId="10" fillId="0" borderId="52" xfId="8" applyNumberFormat="1" applyFont="1" applyFill="1" applyBorder="1" applyAlignment="1">
      <alignment horizontal="right"/>
    </xf>
    <xf numFmtId="171" fontId="10" fillId="2" borderId="52" xfId="8" applyNumberFormat="1" applyFont="1" applyFill="1" applyBorder="1" applyAlignment="1">
      <alignment horizontal="right"/>
    </xf>
    <xf numFmtId="1" fontId="13" fillId="0" borderId="0" xfId="8" applyNumberFormat="1" applyFont="1" applyFill="1" applyBorder="1" applyAlignment="1"/>
    <xf numFmtId="173" fontId="9" fillId="2" borderId="61" xfId="8" applyNumberFormat="1" applyFont="1" applyFill="1" applyBorder="1" applyAlignment="1">
      <alignment horizontal="right"/>
    </xf>
    <xf numFmtId="49" fontId="9" fillId="2" borderId="65" xfId="8" applyNumberFormat="1" applyFont="1" applyFill="1" applyBorder="1" applyAlignment="1">
      <alignment horizontal="left"/>
    </xf>
    <xf numFmtId="49" fontId="9" fillId="0" borderId="60" xfId="8" applyNumberFormat="1" applyFont="1" applyFill="1" applyBorder="1" applyAlignment="1">
      <alignment horizontal="center"/>
    </xf>
    <xf numFmtId="0" fontId="10" fillId="2" borderId="60" xfId="8" applyFont="1" applyFill="1" applyBorder="1" applyAlignment="1">
      <alignment horizontal="right"/>
    </xf>
    <xf numFmtId="49" fontId="10" fillId="2" borderId="60" xfId="8" applyNumberFormat="1" applyFont="1" applyFill="1" applyBorder="1" applyAlignment="1">
      <alignment horizontal="left"/>
    </xf>
    <xf numFmtId="178" fontId="10" fillId="2" borderId="60" xfId="8" applyNumberFormat="1" applyFont="1" applyFill="1" applyBorder="1" applyAlignment="1">
      <alignment horizontal="right"/>
    </xf>
    <xf numFmtId="178" fontId="10" fillId="0" borderId="60" xfId="8" applyNumberFormat="1" applyFont="1" applyFill="1" applyBorder="1" applyAlignment="1">
      <alignment horizontal="right"/>
    </xf>
    <xf numFmtId="179" fontId="10" fillId="2" borderId="60" xfId="8" applyNumberFormat="1" applyFont="1" applyFill="1" applyBorder="1" applyAlignment="1">
      <alignment horizontal="right"/>
    </xf>
    <xf numFmtId="179" fontId="10" fillId="0" borderId="60" xfId="8" applyNumberFormat="1" applyFont="1" applyFill="1" applyBorder="1" applyAlignment="1">
      <alignment horizontal="right"/>
    </xf>
    <xf numFmtId="49" fontId="9" fillId="2" borderId="64" xfId="8" applyNumberFormat="1" applyFont="1" applyFill="1" applyBorder="1" applyAlignment="1">
      <alignment horizontal="center"/>
    </xf>
    <xf numFmtId="178" fontId="9" fillId="2" borderId="60" xfId="8" applyNumberFormat="1" applyFont="1" applyFill="1" applyBorder="1" applyAlignment="1">
      <alignment horizontal="right"/>
    </xf>
    <xf numFmtId="178" fontId="9" fillId="2" borderId="61" xfId="8" applyNumberFormat="1" applyFont="1" applyFill="1" applyBorder="1" applyAlignment="1">
      <alignment horizontal="right"/>
    </xf>
    <xf numFmtId="178" fontId="9" fillId="0" borderId="61" xfId="8" applyNumberFormat="1" applyFont="1" applyFill="1" applyBorder="1" applyAlignment="1">
      <alignment horizontal="right"/>
    </xf>
    <xf numFmtId="178" fontId="10" fillId="2" borderId="52" xfId="8" applyNumberFormat="1" applyFont="1" applyFill="1" applyBorder="1" applyAlignment="1">
      <alignment horizontal="right"/>
    </xf>
    <xf numFmtId="180" fontId="9" fillId="2" borderId="60" xfId="8" applyNumberFormat="1" applyFont="1" applyFill="1" applyBorder="1" applyAlignment="1">
      <alignment horizontal="right"/>
    </xf>
    <xf numFmtId="180" fontId="9" fillId="2" borderId="61" xfId="8" applyNumberFormat="1" applyFont="1" applyFill="1" applyBorder="1" applyAlignment="1">
      <alignment horizontal="right"/>
    </xf>
    <xf numFmtId="180" fontId="10" fillId="2" borderId="52" xfId="8" applyNumberFormat="1" applyFont="1" applyFill="1" applyBorder="1" applyAlignment="1">
      <alignment horizontal="right"/>
    </xf>
    <xf numFmtId="49" fontId="9" fillId="2" borderId="60" xfId="8" applyNumberFormat="1" applyFont="1" applyFill="1" applyBorder="1" applyAlignment="1">
      <alignment horizontal="center" vertical="top" wrapText="1"/>
    </xf>
    <xf numFmtId="0" fontId="9" fillId="2" borderId="61" xfId="8" applyFont="1" applyFill="1" applyBorder="1" applyAlignment="1">
      <alignment horizontal="center" vertical="top" wrapText="1"/>
    </xf>
    <xf numFmtId="49" fontId="9" fillId="2" borderId="61" xfId="8" applyNumberFormat="1" applyFont="1" applyFill="1" applyBorder="1" applyAlignment="1">
      <alignment horizontal="center" vertical="top" wrapText="1"/>
    </xf>
    <xf numFmtId="0" fontId="9" fillId="0" borderId="61" xfId="8" applyFont="1" applyFill="1" applyBorder="1" applyAlignment="1">
      <alignment horizontal="center" vertical="top" wrapText="1"/>
    </xf>
    <xf numFmtId="0" fontId="31" fillId="0" borderId="52" xfId="8" applyNumberFormat="1" applyFont="1" applyFill="1" applyBorder="1" applyAlignment="1">
      <alignment horizontal="center" vertical="top"/>
    </xf>
    <xf numFmtId="49" fontId="32" fillId="2" borderId="60" xfId="8" applyNumberFormat="1" applyFont="1" applyFill="1" applyBorder="1" applyAlignment="1">
      <alignment horizontal="left" vertical="center" wrapText="1"/>
    </xf>
    <xf numFmtId="3" fontId="31" fillId="0" borderId="52" xfId="8" applyNumberFormat="1" applyFont="1" applyFill="1" applyBorder="1" applyAlignment="1">
      <alignment horizontal="right" vertical="top"/>
    </xf>
    <xf numFmtId="4" fontId="31" fillId="0" borderId="52" xfId="8" applyNumberFormat="1" applyFont="1" applyFill="1" applyBorder="1" applyAlignment="1">
      <alignment horizontal="right" vertical="top"/>
    </xf>
    <xf numFmtId="181" fontId="31" fillId="0" borderId="52" xfId="8" applyNumberFormat="1" applyFont="1" applyFill="1" applyBorder="1" applyAlignment="1">
      <alignment horizontal="right" vertical="top"/>
    </xf>
    <xf numFmtId="2" fontId="31" fillId="0" borderId="52" xfId="8" applyNumberFormat="1" applyFont="1" applyFill="1" applyBorder="1" applyAlignment="1">
      <alignment horizontal="right" vertical="top"/>
    </xf>
    <xf numFmtId="0" fontId="31" fillId="0" borderId="57" xfId="8" applyNumberFormat="1" applyFont="1" applyFill="1" applyBorder="1" applyAlignment="1">
      <alignment horizontal="center" vertical="top"/>
    </xf>
    <xf numFmtId="2" fontId="33" fillId="0" borderId="57" xfId="8" applyNumberFormat="1" applyFont="1" applyBorder="1" applyAlignment="1">
      <alignment vertical="top"/>
    </xf>
    <xf numFmtId="3" fontId="31" fillId="0" borderId="57" xfId="8" applyNumberFormat="1" applyFont="1" applyFill="1" applyBorder="1" applyAlignment="1">
      <alignment horizontal="right" vertical="top"/>
    </xf>
    <xf numFmtId="4" fontId="31" fillId="0" borderId="57" xfId="8" applyNumberFormat="1" applyFont="1" applyFill="1" applyBorder="1" applyAlignment="1">
      <alignment horizontal="center" vertical="top"/>
    </xf>
    <xf numFmtId="4" fontId="31" fillId="0" borderId="57" xfId="8" applyNumberFormat="1" applyFont="1" applyFill="1" applyBorder="1" applyAlignment="1">
      <alignment horizontal="right" vertical="top"/>
    </xf>
    <xf numFmtId="181" fontId="31" fillId="0" borderId="57" xfId="8" applyNumberFormat="1" applyFont="1" applyFill="1" applyBorder="1" applyAlignment="1">
      <alignment horizontal="right" vertical="top"/>
    </xf>
    <xf numFmtId="2" fontId="31" fillId="0" borderId="57" xfId="8" applyNumberFormat="1" applyFont="1" applyFill="1" applyBorder="1" applyAlignment="1">
      <alignment horizontal="right" vertical="top"/>
    </xf>
    <xf numFmtId="49" fontId="34" fillId="2" borderId="60" xfId="8" applyNumberFormat="1" applyFont="1" applyFill="1" applyBorder="1" applyAlignment="1">
      <alignment horizontal="center" vertical="top" wrapText="1"/>
    </xf>
    <xf numFmtId="0" fontId="34" fillId="2" borderId="60" xfId="8" applyFont="1" applyFill="1" applyBorder="1" applyAlignment="1">
      <alignment horizontal="center" vertical="top" wrapText="1"/>
    </xf>
    <xf numFmtId="49" fontId="9" fillId="2" borderId="61" xfId="8" applyNumberFormat="1" applyFont="1" applyFill="1" applyBorder="1" applyAlignment="1">
      <alignment horizontal="center" vertical="center" wrapText="1"/>
    </xf>
    <xf numFmtId="0" fontId="37" fillId="2" borderId="60" xfId="8" applyFont="1" applyFill="1" applyBorder="1" applyAlignment="1">
      <alignment horizontal="center" vertical="center"/>
    </xf>
    <xf numFmtId="49" fontId="37" fillId="2" borderId="60" xfId="8" applyNumberFormat="1" applyFont="1" applyFill="1" applyBorder="1" applyAlignment="1">
      <alignment horizontal="left" vertical="center"/>
    </xf>
    <xf numFmtId="164" fontId="37" fillId="2" borderId="60" xfId="8" applyNumberFormat="1" applyFont="1" applyFill="1" applyBorder="1" applyAlignment="1">
      <alignment horizontal="left" vertical="center"/>
    </xf>
    <xf numFmtId="182" fontId="37" fillId="2" borderId="60" xfId="10" applyNumberFormat="1" applyFont="1" applyFill="1" applyBorder="1" applyAlignment="1">
      <alignment horizontal="left" vertical="center"/>
    </xf>
    <xf numFmtId="0" fontId="37" fillId="2" borderId="60" xfId="8" applyFont="1" applyFill="1" applyBorder="1" applyAlignment="1">
      <alignment horizontal="left" vertical="center"/>
    </xf>
    <xf numFmtId="0" fontId="37" fillId="2" borderId="61" xfId="8" applyFont="1" applyFill="1" applyBorder="1" applyAlignment="1">
      <alignment horizontal="center" vertical="center"/>
    </xf>
    <xf numFmtId="49" fontId="37" fillId="2" borderId="61" xfId="8" applyNumberFormat="1" applyFont="1" applyFill="1" applyBorder="1" applyAlignment="1">
      <alignment horizontal="left" vertical="center"/>
    </xf>
    <xf numFmtId="164" fontId="37" fillId="2" borderId="61" xfId="8" applyNumberFormat="1" applyFont="1" applyFill="1" applyBorder="1" applyAlignment="1">
      <alignment horizontal="left" vertical="center"/>
    </xf>
    <xf numFmtId="182" fontId="37" fillId="2" borderId="61" xfId="10" applyNumberFormat="1" applyFont="1" applyFill="1" applyBorder="1" applyAlignment="1">
      <alignment horizontal="left" vertical="center"/>
    </xf>
    <xf numFmtId="0" fontId="37" fillId="2" borderId="61" xfId="8" applyFont="1" applyFill="1" applyBorder="1" applyAlignment="1">
      <alignment horizontal="left" vertical="center"/>
    </xf>
    <xf numFmtId="0" fontId="37" fillId="2" borderId="52" xfId="8" applyFont="1" applyFill="1" applyBorder="1" applyAlignment="1">
      <alignment horizontal="center" vertical="center"/>
    </xf>
    <xf numFmtId="49" fontId="37" fillId="2" borderId="52" xfId="8" applyNumberFormat="1" applyFont="1" applyFill="1" applyBorder="1" applyAlignment="1">
      <alignment horizontal="left" vertical="center"/>
    </xf>
    <xf numFmtId="164" fontId="37" fillId="2" borderId="52" xfId="8" applyNumberFormat="1" applyFont="1" applyFill="1" applyBorder="1" applyAlignment="1">
      <alignment horizontal="left" vertical="center"/>
    </xf>
    <xf numFmtId="182" fontId="37" fillId="2" borderId="52" xfId="10" applyNumberFormat="1" applyFont="1" applyFill="1" applyBorder="1" applyAlignment="1">
      <alignment horizontal="left" vertical="center"/>
    </xf>
    <xf numFmtId="0" fontId="37" fillId="2" borderId="52" xfId="8" applyFont="1" applyFill="1" applyBorder="1" applyAlignment="1">
      <alignment horizontal="left" vertical="center"/>
    </xf>
    <xf numFmtId="183" fontId="9" fillId="2" borderId="60" xfId="8" applyNumberFormat="1" applyFont="1" applyFill="1" applyBorder="1" applyAlignment="1">
      <alignment horizontal="right"/>
    </xf>
    <xf numFmtId="164" fontId="9" fillId="0" borderId="60" xfId="8" applyNumberFormat="1" applyFont="1" applyFill="1" applyBorder="1" applyAlignment="1">
      <alignment horizontal="right"/>
    </xf>
    <xf numFmtId="183" fontId="9" fillId="0" borderId="60" xfId="8" applyNumberFormat="1" applyFont="1" applyFill="1" applyBorder="1" applyAlignment="1">
      <alignment horizontal="right"/>
    </xf>
    <xf numFmtId="0" fontId="9" fillId="0" borderId="60" xfId="8" applyFont="1" applyFill="1" applyBorder="1" applyAlignment="1">
      <alignment horizontal="right"/>
    </xf>
    <xf numFmtId="184" fontId="9" fillId="0" borderId="60" xfId="8" applyNumberFormat="1" applyFont="1" applyFill="1" applyBorder="1" applyAlignment="1">
      <alignment horizontal="right"/>
    </xf>
    <xf numFmtId="176" fontId="9" fillId="2" borderId="61" xfId="8" applyNumberFormat="1" applyFont="1" applyFill="1" applyBorder="1" applyAlignment="1">
      <alignment horizontal="right"/>
    </xf>
    <xf numFmtId="176" fontId="9" fillId="0" borderId="61" xfId="8" applyNumberFormat="1" applyFont="1" applyFill="1" applyBorder="1" applyAlignment="1">
      <alignment horizontal="right"/>
    </xf>
    <xf numFmtId="183" fontId="10" fillId="2" borderId="52" xfId="8" applyNumberFormat="1" applyFont="1" applyFill="1" applyBorder="1" applyAlignment="1">
      <alignment horizontal="right"/>
    </xf>
    <xf numFmtId="183" fontId="10" fillId="0" borderId="52" xfId="8" applyNumberFormat="1" applyFont="1" applyFill="1" applyBorder="1" applyAlignment="1">
      <alignment horizontal="right"/>
    </xf>
    <xf numFmtId="184" fontId="10" fillId="2" borderId="52" xfId="8" applyNumberFormat="1" applyFont="1" applyFill="1" applyBorder="1" applyAlignment="1">
      <alignment horizontal="right"/>
    </xf>
    <xf numFmtId="185" fontId="9" fillId="2" borderId="60" xfId="8" applyNumberFormat="1" applyFont="1" applyFill="1" applyBorder="1" applyAlignment="1">
      <alignment horizontal="right"/>
    </xf>
    <xf numFmtId="176" fontId="14" fillId="0" borderId="61" xfId="8" applyNumberFormat="1" applyFont="1" applyFill="1" applyBorder="1" applyAlignment="1">
      <alignment horizontal="right"/>
    </xf>
    <xf numFmtId="164" fontId="14" fillId="0" borderId="61" xfId="8" applyNumberFormat="1" applyFont="1" applyFill="1" applyBorder="1" applyAlignment="1">
      <alignment horizontal="right"/>
    </xf>
    <xf numFmtId="180" fontId="9" fillId="2" borderId="52" xfId="8" applyNumberFormat="1" applyFont="1" applyFill="1" applyBorder="1" applyAlignment="1">
      <alignment horizontal="right"/>
    </xf>
    <xf numFmtId="164" fontId="9" fillId="0" borderId="52" xfId="8" applyNumberFormat="1" applyFont="1" applyFill="1" applyBorder="1" applyAlignment="1">
      <alignment horizontal="right"/>
    </xf>
    <xf numFmtId="49" fontId="9" fillId="2" borderId="60" xfId="8" applyNumberFormat="1" applyFont="1" applyFill="1" applyBorder="1" applyAlignment="1">
      <alignment horizontal="center" vertical="center"/>
    </xf>
    <xf numFmtId="186" fontId="9" fillId="2" borderId="52" xfId="8" applyNumberFormat="1" applyFont="1" applyFill="1" applyBorder="1" applyAlignment="1">
      <alignment horizontal="right"/>
    </xf>
    <xf numFmtId="186" fontId="9" fillId="2" borderId="61" xfId="8" applyNumberFormat="1" applyFont="1" applyFill="1" applyBorder="1" applyAlignment="1">
      <alignment horizontal="right"/>
    </xf>
    <xf numFmtId="186" fontId="9" fillId="0" borderId="55" xfId="8" applyNumberFormat="1" applyFont="1" applyFill="1" applyBorder="1" applyAlignment="1">
      <alignment horizontal="right"/>
    </xf>
    <xf numFmtId="186" fontId="9" fillId="2" borderId="55" xfId="8" applyNumberFormat="1" applyFont="1" applyFill="1" applyBorder="1" applyAlignment="1">
      <alignment horizontal="right"/>
    </xf>
    <xf numFmtId="186" fontId="10" fillId="2" borderId="52" xfId="8" applyNumberFormat="1" applyFont="1" applyFill="1" applyBorder="1" applyAlignment="1">
      <alignment horizontal="right"/>
    </xf>
    <xf numFmtId="49" fontId="9" fillId="0" borderId="61" xfId="8" applyNumberFormat="1" applyFont="1" applyFill="1" applyBorder="1" applyAlignment="1">
      <alignment horizontal="left"/>
    </xf>
    <xf numFmtId="1" fontId="9" fillId="0" borderId="61" xfId="8" applyNumberFormat="1" applyFont="1" applyFill="1" applyBorder="1" applyAlignment="1">
      <alignment horizontal="right"/>
    </xf>
    <xf numFmtId="49" fontId="9" fillId="0" borderId="52" xfId="8" applyNumberFormat="1" applyFont="1" applyFill="1" applyBorder="1" applyAlignment="1">
      <alignment horizontal="left"/>
    </xf>
    <xf numFmtId="49" fontId="10" fillId="0" borderId="52" xfId="8" applyNumberFormat="1" applyFont="1" applyFill="1" applyBorder="1" applyAlignment="1">
      <alignment horizontal="left"/>
    </xf>
    <xf numFmtId="178" fontId="10" fillId="0" borderId="52" xfId="8" applyNumberFormat="1" applyFont="1" applyFill="1" applyBorder="1" applyAlignment="1">
      <alignment horizontal="right"/>
    </xf>
    <xf numFmtId="1" fontId="10" fillId="0" borderId="52" xfId="8" applyNumberFormat="1" applyFont="1" applyFill="1" applyBorder="1" applyAlignment="1">
      <alignment horizontal="right"/>
    </xf>
    <xf numFmtId="49" fontId="9" fillId="0" borderId="60" xfId="8" applyNumberFormat="1" applyFont="1" applyFill="1" applyBorder="1" applyAlignment="1">
      <alignment horizontal="left"/>
    </xf>
    <xf numFmtId="178" fontId="9" fillId="0" borderId="60" xfId="8" applyNumberFormat="1" applyFont="1" applyFill="1" applyBorder="1" applyAlignment="1">
      <alignment horizontal="right"/>
    </xf>
    <xf numFmtId="1" fontId="9" fillId="0" borderId="60" xfId="8" applyNumberFormat="1" applyFont="1" applyFill="1" applyBorder="1" applyAlignment="1">
      <alignment horizontal="right"/>
    </xf>
    <xf numFmtId="180" fontId="9" fillId="0" borderId="60" xfId="8" applyNumberFormat="1" applyFont="1" applyFill="1" applyBorder="1" applyAlignment="1">
      <alignment horizontal="right"/>
    </xf>
    <xf numFmtId="180" fontId="10" fillId="0" borderId="52" xfId="8" applyNumberFormat="1" applyFont="1" applyFill="1" applyBorder="1" applyAlignment="1">
      <alignment horizontal="right"/>
    </xf>
    <xf numFmtId="3" fontId="9" fillId="2" borderId="60" xfId="8" applyNumberFormat="1" applyFont="1" applyFill="1" applyBorder="1" applyAlignment="1">
      <alignment horizontal="right"/>
    </xf>
    <xf numFmtId="176" fontId="9" fillId="2" borderId="60" xfId="8" applyNumberFormat="1" applyFont="1" applyFill="1" applyBorder="1" applyAlignment="1">
      <alignment horizontal="right"/>
    </xf>
    <xf numFmtId="187" fontId="9" fillId="2" borderId="60" xfId="8" applyNumberFormat="1" applyFont="1" applyFill="1" applyBorder="1" applyAlignment="1">
      <alignment horizontal="right"/>
    </xf>
    <xf numFmtId="186" fontId="9" fillId="2" borderId="60" xfId="8" applyNumberFormat="1" applyFont="1" applyFill="1" applyBorder="1" applyAlignment="1">
      <alignment horizontal="right"/>
    </xf>
    <xf numFmtId="164" fontId="9" fillId="2" borderId="52" xfId="8" applyNumberFormat="1" applyFont="1" applyFill="1" applyBorder="1" applyAlignment="1">
      <alignment horizontal="right"/>
    </xf>
    <xf numFmtId="3" fontId="10" fillId="2" borderId="52" xfId="8" applyNumberFormat="1" applyFont="1" applyFill="1" applyBorder="1" applyAlignment="1">
      <alignment horizontal="right"/>
    </xf>
    <xf numFmtId="187" fontId="10" fillId="2" borderId="52" xfId="8" applyNumberFormat="1" applyFont="1" applyFill="1" applyBorder="1" applyAlignment="1">
      <alignment horizontal="right"/>
    </xf>
    <xf numFmtId="171" fontId="10" fillId="2" borderId="60" xfId="8" applyNumberFormat="1" applyFont="1" applyFill="1" applyBorder="1" applyAlignment="1">
      <alignment horizontal="right"/>
    </xf>
    <xf numFmtId="49" fontId="10" fillId="2" borderId="55" xfId="8" applyNumberFormat="1" applyFont="1" applyFill="1" applyBorder="1" applyAlignment="1">
      <alignment horizontal="left"/>
    </xf>
    <xf numFmtId="3" fontId="10" fillId="2" borderId="55" xfId="8" applyNumberFormat="1" applyFont="1" applyFill="1" applyBorder="1" applyAlignment="1">
      <alignment horizontal="right"/>
    </xf>
    <xf numFmtId="164" fontId="10" fillId="2" borderId="55" xfId="8" applyNumberFormat="1" applyFont="1" applyFill="1" applyBorder="1" applyAlignment="1">
      <alignment horizontal="right"/>
    </xf>
    <xf numFmtId="187" fontId="10" fillId="2" borderId="55" xfId="8" applyNumberFormat="1" applyFont="1" applyFill="1" applyBorder="1" applyAlignment="1">
      <alignment horizontal="right"/>
    </xf>
    <xf numFmtId="171" fontId="10" fillId="2" borderId="61" xfId="8" applyNumberFormat="1" applyFont="1" applyFill="1" applyBorder="1" applyAlignment="1">
      <alignment horizontal="right"/>
    </xf>
    <xf numFmtId="178" fontId="10" fillId="2" borderId="55" xfId="8" applyNumberFormat="1" applyFont="1" applyFill="1" applyBorder="1" applyAlignment="1">
      <alignment horizontal="right"/>
    </xf>
    <xf numFmtId="186" fontId="10" fillId="2" borderId="55" xfId="8" applyNumberFormat="1" applyFont="1" applyFill="1" applyBorder="1" applyAlignment="1">
      <alignment horizontal="right"/>
    </xf>
    <xf numFmtId="3" fontId="9" fillId="2" borderId="61" xfId="8" applyNumberFormat="1" applyFont="1" applyFill="1" applyBorder="1" applyAlignment="1">
      <alignment horizontal="right"/>
    </xf>
    <xf numFmtId="187" fontId="9" fillId="2" borderId="61" xfId="8" applyNumberFormat="1" applyFont="1" applyFill="1" applyBorder="1" applyAlignment="1">
      <alignment horizontal="right"/>
    </xf>
    <xf numFmtId="167" fontId="10" fillId="2" borderId="52" xfId="11" applyNumberFormat="1" applyFont="1" applyFill="1" applyBorder="1" applyAlignment="1">
      <alignment horizontal="right"/>
    </xf>
    <xf numFmtId="167" fontId="10" fillId="2" borderId="0" xfId="11" applyNumberFormat="1" applyFont="1" applyFill="1" applyBorder="1" applyAlignment="1">
      <alignment horizontal="right"/>
    </xf>
    <xf numFmtId="49" fontId="9" fillId="2" borderId="60" xfId="8" applyNumberFormat="1" applyFont="1" applyFill="1" applyBorder="1" applyAlignment="1">
      <alignment horizontal="left" vertical="center" wrapText="1"/>
    </xf>
    <xf numFmtId="180" fontId="9" fillId="2" borderId="61" xfId="8" applyNumberFormat="1" applyFont="1" applyFill="1" applyBorder="1" applyAlignment="1">
      <alignment horizontal="right" vertical="center" wrapText="1"/>
    </xf>
    <xf numFmtId="179" fontId="9" fillId="2" borderId="61" xfId="8" applyNumberFormat="1" applyFont="1" applyFill="1" applyBorder="1" applyAlignment="1">
      <alignment horizontal="right" vertical="center" wrapText="1"/>
    </xf>
    <xf numFmtId="184" fontId="9" fillId="2" borderId="61" xfId="8" applyNumberFormat="1" applyFont="1" applyFill="1" applyBorder="1" applyAlignment="1">
      <alignment horizontal="right" vertical="center" wrapText="1"/>
    </xf>
    <xf numFmtId="49" fontId="9" fillId="2" borderId="61" xfId="8" applyNumberFormat="1" applyFont="1" applyFill="1" applyBorder="1" applyAlignment="1">
      <alignment horizontal="left" vertical="center" wrapText="1"/>
    </xf>
    <xf numFmtId="180" fontId="10" fillId="2" borderId="52" xfId="8" applyNumberFormat="1" applyFont="1" applyFill="1" applyBorder="1" applyAlignment="1">
      <alignment horizontal="right" vertical="center" wrapText="1"/>
    </xf>
    <xf numFmtId="179" fontId="10" fillId="2" borderId="52" xfId="8" applyNumberFormat="1" applyFont="1" applyFill="1" applyBorder="1" applyAlignment="1">
      <alignment horizontal="right" vertical="center" wrapText="1"/>
    </xf>
    <xf numFmtId="184" fontId="10" fillId="2" borderId="52" xfId="8" applyNumberFormat="1" applyFont="1" applyFill="1" applyBorder="1" applyAlignment="1">
      <alignment horizontal="right" vertical="center" wrapText="1"/>
    </xf>
    <xf numFmtId="0" fontId="14" fillId="0" borderId="52" xfId="12" applyFont="1" applyFill="1" applyBorder="1" applyAlignment="1">
      <alignment horizontal="center" vertical="center" wrapText="1"/>
    </xf>
    <xf numFmtId="189" fontId="14" fillId="0" borderId="52" xfId="12" applyNumberFormat="1" applyFont="1" applyFill="1" applyBorder="1" applyAlignment="1">
      <alignment horizontal="center" vertical="top" wrapText="1"/>
    </xf>
    <xf numFmtId="189" fontId="14" fillId="0" borderId="52" xfId="12" applyNumberFormat="1" applyFont="1" applyFill="1" applyBorder="1" applyAlignment="1">
      <alignment horizontal="center" vertical="top"/>
    </xf>
    <xf numFmtId="189" fontId="14" fillId="0" borderId="55" xfId="12" applyNumberFormat="1" applyFont="1" applyFill="1" applyBorder="1" applyAlignment="1">
      <alignment horizontal="center" vertical="top"/>
    </xf>
    <xf numFmtId="174" fontId="14" fillId="0" borderId="52" xfId="14" applyNumberFormat="1" applyFont="1" applyFill="1" applyBorder="1" applyAlignment="1">
      <alignment horizontal="left"/>
    </xf>
    <xf numFmtId="1" fontId="9" fillId="2" borderId="60" xfId="11" applyNumberFormat="1" applyFont="1" applyFill="1" applyBorder="1" applyAlignment="1">
      <alignment horizontal="right"/>
    </xf>
    <xf numFmtId="167" fontId="16" fillId="0" borderId="52" xfId="11" applyNumberFormat="1" applyFont="1" applyFill="1" applyBorder="1" applyAlignment="1" applyProtection="1">
      <alignment horizontal="right" vertical="center" wrapText="1"/>
    </xf>
    <xf numFmtId="167" fontId="9" fillId="0" borderId="52" xfId="11" applyNumberFormat="1" applyFont="1" applyFill="1" applyBorder="1" applyAlignment="1" applyProtection="1">
      <alignment horizontal="right" vertical="center" wrapText="1"/>
    </xf>
    <xf numFmtId="1" fontId="10" fillId="0" borderId="52" xfId="15" applyNumberFormat="1" applyFont="1" applyFill="1" applyBorder="1" applyAlignment="1" applyProtection="1">
      <alignment horizontal="right" vertical="center" wrapText="1"/>
    </xf>
    <xf numFmtId="3" fontId="10" fillId="0" borderId="52" xfId="15" applyNumberFormat="1" applyFont="1" applyFill="1" applyBorder="1" applyAlignment="1" applyProtection="1">
      <alignment horizontal="right" vertical="center" wrapText="1"/>
    </xf>
    <xf numFmtId="190" fontId="9" fillId="0" borderId="52" xfId="11" applyNumberFormat="1" applyFont="1" applyFill="1" applyBorder="1" applyAlignment="1" applyProtection="1">
      <alignment horizontal="right" vertical="center" wrapText="1"/>
    </xf>
    <xf numFmtId="167" fontId="9" fillId="0" borderId="52" xfId="11" applyNumberFormat="1" applyFont="1" applyFill="1" applyBorder="1" applyAlignment="1">
      <alignment horizontal="right" vertical="center" wrapText="1"/>
    </xf>
    <xf numFmtId="167" fontId="16" fillId="0" borderId="52" xfId="11" applyNumberFormat="1" applyFont="1" applyFill="1" applyBorder="1" applyAlignment="1">
      <alignment horizontal="right" vertical="center" wrapText="1"/>
    </xf>
    <xf numFmtId="1" fontId="11" fillId="0" borderId="52" xfId="16" applyNumberFormat="1" applyFont="1" applyFill="1" applyBorder="1" applyAlignment="1" applyProtection="1">
      <alignment horizontal="right" vertical="center" wrapText="1"/>
    </xf>
    <xf numFmtId="168" fontId="13" fillId="0" borderId="52" xfId="14" applyNumberFormat="1" applyFont="1" applyFill="1" applyBorder="1" applyAlignment="1">
      <alignment horizontal="left"/>
    </xf>
    <xf numFmtId="167" fontId="10" fillId="0" borderId="52" xfId="11" applyNumberFormat="1" applyFont="1" applyFill="1" applyBorder="1" applyAlignment="1">
      <alignment horizontal="right" vertical="center" wrapText="1"/>
    </xf>
    <xf numFmtId="190" fontId="10" fillId="0" borderId="52" xfId="11" applyNumberFormat="1" applyFont="1" applyFill="1" applyBorder="1" applyAlignment="1" applyProtection="1">
      <alignment horizontal="right" vertical="center" wrapText="1"/>
    </xf>
    <xf numFmtId="168" fontId="13" fillId="0" borderId="55" xfId="14" applyNumberFormat="1" applyFont="1" applyFill="1" applyBorder="1" applyAlignment="1">
      <alignment horizontal="left"/>
    </xf>
    <xf numFmtId="167" fontId="10" fillId="0" borderId="55" xfId="11" applyNumberFormat="1" applyFont="1" applyFill="1" applyBorder="1" applyAlignment="1">
      <alignment horizontal="right" vertical="center" wrapText="1"/>
    </xf>
    <xf numFmtId="164" fontId="10" fillId="2" borderId="61" xfId="8" applyNumberFormat="1" applyFont="1" applyFill="1" applyBorder="1" applyAlignment="1">
      <alignment horizontal="right"/>
    </xf>
    <xf numFmtId="1" fontId="10" fillId="0" borderId="55" xfId="15" applyNumberFormat="1" applyFont="1" applyFill="1" applyBorder="1" applyAlignment="1" applyProtection="1">
      <alignment horizontal="right" vertical="center" wrapText="1"/>
    </xf>
    <xf numFmtId="3" fontId="10" fillId="0" borderId="55" xfId="15" applyNumberFormat="1" applyFont="1" applyFill="1" applyBorder="1" applyAlignment="1" applyProtection="1">
      <alignment horizontal="right" vertical="center" wrapText="1"/>
    </xf>
    <xf numFmtId="190" fontId="10" fillId="0" borderId="55" xfId="11" applyNumberFormat="1" applyFont="1" applyFill="1" applyBorder="1" applyAlignment="1" applyProtection="1">
      <alignment horizontal="right" vertical="center" wrapText="1"/>
    </xf>
    <xf numFmtId="167" fontId="10" fillId="2" borderId="0" xfId="8" applyNumberFormat="1" applyFont="1" applyFill="1" applyAlignment="1">
      <alignment vertical="center"/>
    </xf>
    <xf numFmtId="174" fontId="14" fillId="0" borderId="52" xfId="14" applyFont="1" applyFill="1" applyBorder="1" applyAlignment="1">
      <alignment horizontal="left"/>
    </xf>
    <xf numFmtId="3" fontId="9" fillId="0" borderId="52" xfId="15" applyNumberFormat="1" applyFont="1" applyFill="1" applyBorder="1" applyAlignment="1">
      <alignment horizontal="right" vertical="center" wrapText="1"/>
    </xf>
    <xf numFmtId="3" fontId="10" fillId="0" borderId="52" xfId="15" applyNumberFormat="1" applyFont="1" applyFill="1" applyBorder="1" applyAlignment="1">
      <alignment horizontal="right" vertical="center" wrapText="1"/>
    </xf>
    <xf numFmtId="0" fontId="9" fillId="2" borderId="60" xfId="8" applyFont="1" applyFill="1" applyBorder="1" applyAlignment="1">
      <alignment horizontal="center" vertical="center" wrapText="1"/>
    </xf>
    <xf numFmtId="164" fontId="9" fillId="2" borderId="55" xfId="8" applyNumberFormat="1" applyFont="1" applyFill="1" applyBorder="1" applyAlignment="1">
      <alignment horizontal="right"/>
    </xf>
    <xf numFmtId="191" fontId="9" fillId="2" borderId="60" xfId="8" applyNumberFormat="1" applyFont="1" applyFill="1" applyBorder="1" applyAlignment="1">
      <alignment horizontal="right"/>
    </xf>
    <xf numFmtId="191" fontId="9" fillId="2" borderId="55" xfId="8" applyNumberFormat="1" applyFont="1" applyFill="1" applyBorder="1" applyAlignment="1">
      <alignment horizontal="right"/>
    </xf>
    <xf numFmtId="191" fontId="10" fillId="2" borderId="52" xfId="8" applyNumberFormat="1" applyFont="1" applyFill="1" applyBorder="1" applyAlignment="1">
      <alignment horizontal="right"/>
    </xf>
    <xf numFmtId="191" fontId="10" fillId="2" borderId="0" xfId="8" applyNumberFormat="1" applyFont="1" applyFill="1" applyBorder="1" applyAlignment="1">
      <alignment horizontal="right"/>
    </xf>
    <xf numFmtId="49" fontId="9" fillId="2" borderId="60" xfId="8" applyNumberFormat="1" applyFont="1" applyFill="1" applyBorder="1" applyAlignment="1">
      <alignment vertical="center"/>
    </xf>
    <xf numFmtId="0" fontId="9" fillId="2" borderId="60" xfId="8" applyFont="1" applyFill="1" applyBorder="1" applyAlignment="1">
      <alignment horizontal="center" vertical="top" wrapText="1"/>
    </xf>
    <xf numFmtId="49" fontId="9" fillId="2" borderId="60" xfId="8" applyNumberFormat="1" applyFont="1" applyFill="1" applyBorder="1" applyAlignment="1">
      <alignment horizontal="left" vertical="top"/>
    </xf>
    <xf numFmtId="0" fontId="9" fillId="2" borderId="60" xfId="8" applyFont="1" applyFill="1" applyBorder="1" applyAlignment="1">
      <alignment horizontal="right" vertical="top"/>
    </xf>
    <xf numFmtId="173" fontId="9" fillId="2" borderId="60" xfId="8" applyNumberFormat="1" applyFont="1" applyFill="1" applyBorder="1" applyAlignment="1">
      <alignment horizontal="right" vertical="top"/>
    </xf>
    <xf numFmtId="171" fontId="9" fillId="2" borderId="60" xfId="8" applyNumberFormat="1" applyFont="1" applyFill="1" applyBorder="1" applyAlignment="1">
      <alignment horizontal="right" vertical="top"/>
    </xf>
    <xf numFmtId="164" fontId="9" fillId="2" borderId="60" xfId="8" applyNumberFormat="1" applyFont="1" applyFill="1" applyBorder="1" applyAlignment="1">
      <alignment horizontal="right" vertical="top"/>
    </xf>
    <xf numFmtId="49" fontId="9" fillId="2" borderId="61" xfId="8" applyNumberFormat="1" applyFont="1" applyFill="1" applyBorder="1" applyAlignment="1">
      <alignment horizontal="left" vertical="top"/>
    </xf>
    <xf numFmtId="0" fontId="9" fillId="2" borderId="61" xfId="8" applyFont="1" applyFill="1" applyBorder="1" applyAlignment="1">
      <alignment horizontal="right" vertical="top"/>
    </xf>
    <xf numFmtId="173" fontId="9" fillId="2" borderId="61" xfId="8" applyNumberFormat="1" applyFont="1" applyFill="1" applyBorder="1" applyAlignment="1">
      <alignment horizontal="right" vertical="top"/>
    </xf>
    <xf numFmtId="171" fontId="9" fillId="2" borderId="61" xfId="8" applyNumberFormat="1" applyFont="1" applyFill="1" applyBorder="1" applyAlignment="1">
      <alignment horizontal="right" vertical="top"/>
    </xf>
    <xf numFmtId="171" fontId="9" fillId="2" borderId="52" xfId="8" applyNumberFormat="1" applyFont="1" applyFill="1" applyBorder="1" applyAlignment="1">
      <alignment horizontal="right" vertical="top"/>
    </xf>
    <xf numFmtId="164" fontId="9" fillId="2" borderId="61" xfId="8" applyNumberFormat="1" applyFont="1" applyFill="1" applyBorder="1" applyAlignment="1">
      <alignment horizontal="right" vertical="top"/>
    </xf>
    <xf numFmtId="49" fontId="10" fillId="2" borderId="52" xfId="8" applyNumberFormat="1" applyFont="1" applyFill="1" applyBorder="1" applyAlignment="1">
      <alignment horizontal="left" vertical="top"/>
    </xf>
    <xf numFmtId="0" fontId="10" fillId="2" borderId="52" xfId="8" applyFont="1" applyFill="1" applyBorder="1" applyAlignment="1">
      <alignment horizontal="right" vertical="top"/>
    </xf>
    <xf numFmtId="173" fontId="10" fillId="2" borderId="52" xfId="8" applyNumberFormat="1" applyFont="1" applyFill="1" applyBorder="1" applyAlignment="1">
      <alignment horizontal="right" vertical="top"/>
    </xf>
    <xf numFmtId="171" fontId="10" fillId="2" borderId="52" xfId="8" applyNumberFormat="1" applyFont="1" applyFill="1" applyBorder="1" applyAlignment="1">
      <alignment horizontal="right" vertical="top"/>
    </xf>
    <xf numFmtId="164" fontId="10" fillId="2" borderId="52" xfId="8" applyNumberFormat="1" applyFont="1" applyFill="1" applyBorder="1" applyAlignment="1">
      <alignment horizontal="right" vertical="top"/>
    </xf>
    <xf numFmtId="49" fontId="9" fillId="2" borderId="60" xfId="8" applyNumberFormat="1" applyFont="1" applyFill="1" applyBorder="1" applyAlignment="1">
      <alignment horizontal="center" wrapText="1"/>
    </xf>
    <xf numFmtId="192" fontId="9" fillId="2" borderId="60" xfId="8" applyNumberFormat="1" applyFont="1" applyFill="1" applyBorder="1" applyAlignment="1">
      <alignment horizontal="right"/>
    </xf>
    <xf numFmtId="0" fontId="9" fillId="2" borderId="61" xfId="8" applyFont="1" applyFill="1" applyBorder="1" applyAlignment="1">
      <alignment horizontal="right"/>
    </xf>
    <xf numFmtId="171" fontId="9" fillId="2" borderId="61" xfId="8" applyNumberFormat="1" applyFont="1" applyFill="1" applyBorder="1" applyAlignment="1">
      <alignment horizontal="right"/>
    </xf>
    <xf numFmtId="171" fontId="9" fillId="2" borderId="52" xfId="8" applyNumberFormat="1" applyFont="1" applyFill="1" applyBorder="1" applyAlignment="1">
      <alignment horizontal="right"/>
    </xf>
    <xf numFmtId="176" fontId="10" fillId="2" borderId="52" xfId="8" applyNumberFormat="1" applyFont="1" applyFill="1" applyBorder="1" applyAlignment="1">
      <alignment horizontal="right"/>
    </xf>
    <xf numFmtId="179" fontId="9" fillId="2" borderId="60" xfId="8" applyNumberFormat="1" applyFont="1" applyFill="1" applyBorder="1" applyAlignment="1">
      <alignment horizontal="right"/>
    </xf>
    <xf numFmtId="179" fontId="9" fillId="2" borderId="61" xfId="8" applyNumberFormat="1" applyFont="1" applyFill="1" applyBorder="1" applyAlignment="1">
      <alignment horizontal="right"/>
    </xf>
    <xf numFmtId="179" fontId="9" fillId="2" borderId="55" xfId="8" applyNumberFormat="1" applyFont="1" applyFill="1" applyBorder="1" applyAlignment="1">
      <alignment horizontal="right"/>
    </xf>
    <xf numFmtId="179" fontId="10" fillId="2" borderId="52" xfId="8" applyNumberFormat="1" applyFont="1" applyFill="1" applyBorder="1" applyAlignment="1">
      <alignment horizontal="right"/>
    </xf>
    <xf numFmtId="171" fontId="9" fillId="2" borderId="55" xfId="8" applyNumberFormat="1" applyFont="1" applyFill="1" applyBorder="1" applyAlignment="1">
      <alignment horizontal="right"/>
    </xf>
    <xf numFmtId="0" fontId="9" fillId="2" borderId="55" xfId="8" applyFont="1" applyFill="1" applyBorder="1" applyAlignment="1">
      <alignment horizontal="right"/>
    </xf>
    <xf numFmtId="167" fontId="10" fillId="2" borderId="52" xfId="11" applyNumberFormat="1" applyFont="1" applyFill="1" applyBorder="1" applyAlignment="1">
      <alignment vertical="center"/>
    </xf>
    <xf numFmtId="0" fontId="10" fillId="2" borderId="52" xfId="8" applyFont="1" applyFill="1" applyBorder="1" applyAlignment="1">
      <alignment vertical="center"/>
    </xf>
    <xf numFmtId="49" fontId="10" fillId="2" borderId="72" xfId="8" applyNumberFormat="1" applyFont="1" applyFill="1" applyBorder="1" applyAlignment="1">
      <alignment horizontal="left"/>
    </xf>
    <xf numFmtId="171" fontId="10" fillId="2" borderId="72" xfId="8" applyNumberFormat="1" applyFont="1" applyFill="1" applyBorder="1" applyAlignment="1">
      <alignment horizontal="right"/>
    </xf>
    <xf numFmtId="164" fontId="10" fillId="2" borderId="72" xfId="8" applyNumberFormat="1" applyFont="1" applyFill="1" applyBorder="1" applyAlignment="1">
      <alignment horizontal="right"/>
    </xf>
    <xf numFmtId="173" fontId="10" fillId="2" borderId="72" xfId="8" applyNumberFormat="1" applyFont="1" applyFill="1" applyBorder="1" applyAlignment="1">
      <alignment horizontal="right"/>
    </xf>
    <xf numFmtId="49" fontId="9" fillId="2" borderId="52" xfId="8" applyNumberFormat="1" applyFont="1" applyFill="1" applyBorder="1" applyAlignment="1">
      <alignment horizontal="center" vertical="center"/>
    </xf>
    <xf numFmtId="49" fontId="9" fillId="0" borderId="52" xfId="8" applyNumberFormat="1" applyFont="1" applyFill="1" applyBorder="1" applyAlignment="1">
      <alignment horizontal="center"/>
    </xf>
    <xf numFmtId="49" fontId="9" fillId="0" borderId="64" xfId="8" applyNumberFormat="1" applyFont="1" applyFill="1" applyBorder="1" applyAlignment="1">
      <alignment horizontal="center"/>
    </xf>
    <xf numFmtId="3" fontId="9" fillId="0" borderId="69" xfId="17" applyNumberFormat="1" applyFont="1" applyFill="1" applyBorder="1" applyAlignment="1">
      <alignment horizontal="right"/>
    </xf>
    <xf numFmtId="3" fontId="9" fillId="0" borderId="61" xfId="8" applyNumberFormat="1" applyFont="1" applyFill="1" applyBorder="1" applyAlignment="1">
      <alignment horizontal="right"/>
    </xf>
    <xf numFmtId="3" fontId="9" fillId="0" borderId="52" xfId="17" applyNumberFormat="1" applyFont="1" applyFill="1" applyBorder="1" applyAlignment="1">
      <alignment horizontal="right"/>
    </xf>
    <xf numFmtId="3" fontId="9" fillId="0" borderId="52" xfId="8" applyNumberFormat="1" applyFont="1" applyFill="1" applyBorder="1" applyAlignment="1">
      <alignment horizontal="right"/>
    </xf>
    <xf numFmtId="3" fontId="10" fillId="0" borderId="52" xfId="8" applyNumberFormat="1" applyFont="1" applyFill="1" applyBorder="1" applyAlignment="1">
      <alignment horizontal="right"/>
    </xf>
    <xf numFmtId="171" fontId="10" fillId="0" borderId="52" xfId="8" applyNumberFormat="1" applyFont="1" applyFill="1" applyBorder="1" applyAlignment="1">
      <alignment horizontal="right"/>
    </xf>
    <xf numFmtId="49" fontId="9" fillId="2" borderId="0" xfId="8" applyNumberFormat="1" applyFont="1" applyFill="1" applyAlignment="1">
      <alignment vertical="center"/>
    </xf>
    <xf numFmtId="49" fontId="9" fillId="2" borderId="52" xfId="8" applyNumberFormat="1" applyFont="1" applyFill="1" applyBorder="1" applyAlignment="1">
      <alignment horizontal="center"/>
    </xf>
    <xf numFmtId="3" fontId="20" fillId="0" borderId="52" xfId="18" applyNumberFormat="1" applyFont="1" applyFill="1" applyBorder="1" applyAlignment="1">
      <alignment horizontal="center"/>
    </xf>
    <xf numFmtId="164" fontId="9" fillId="2" borderId="60" xfId="8" applyNumberFormat="1" applyFont="1" applyFill="1" applyBorder="1" applyAlignment="1">
      <alignment horizontal="center"/>
    </xf>
    <xf numFmtId="3" fontId="13" fillId="0" borderId="55" xfId="17" applyNumberFormat="1" applyFont="1" applyFill="1" applyBorder="1" applyAlignment="1">
      <alignment horizontal="center"/>
    </xf>
    <xf numFmtId="3" fontId="14" fillId="0" borderId="55" xfId="18" applyNumberFormat="1" applyFont="1" applyFill="1" applyBorder="1" applyAlignment="1">
      <alignment horizontal="center"/>
    </xf>
    <xf numFmtId="3" fontId="13" fillId="0" borderId="52" xfId="17" applyNumberFormat="1" applyFont="1" applyFill="1" applyBorder="1" applyAlignment="1">
      <alignment horizontal="center"/>
    </xf>
    <xf numFmtId="3" fontId="13" fillId="0" borderId="52" xfId="18" applyNumberFormat="1" applyFont="1" applyFill="1" applyBorder="1" applyAlignment="1">
      <alignment horizontal="center"/>
    </xf>
    <xf numFmtId="164" fontId="10" fillId="2" borderId="52" xfId="8" applyNumberFormat="1" applyFont="1" applyFill="1" applyBorder="1" applyAlignment="1">
      <alignment horizontal="center"/>
    </xf>
    <xf numFmtId="3" fontId="9" fillId="2" borderId="60" xfId="8" applyNumberFormat="1" applyFont="1" applyFill="1" applyBorder="1" applyAlignment="1">
      <alignment horizontal="right" vertical="top"/>
    </xf>
    <xf numFmtId="164" fontId="9" fillId="0" borderId="60" xfId="8" applyNumberFormat="1" applyFont="1" applyFill="1" applyBorder="1" applyAlignment="1">
      <alignment horizontal="right" vertical="top"/>
    </xf>
    <xf numFmtId="1" fontId="14" fillId="0" borderId="55" xfId="19" applyNumberFormat="1" applyFont="1" applyFill="1" applyBorder="1" applyAlignment="1">
      <alignment horizontal="right" vertical="top" wrapText="1"/>
    </xf>
    <xf numFmtId="164" fontId="9" fillId="0" borderId="61" xfId="8" applyNumberFormat="1" applyFont="1" applyFill="1" applyBorder="1" applyAlignment="1">
      <alignment horizontal="right" vertical="top"/>
    </xf>
    <xf numFmtId="164" fontId="9" fillId="2" borderId="55" xfId="8" applyNumberFormat="1" applyFont="1" applyFill="1" applyBorder="1" applyAlignment="1">
      <alignment horizontal="right" vertical="top"/>
    </xf>
    <xf numFmtId="3" fontId="10" fillId="2" borderId="52" xfId="8" applyNumberFormat="1" applyFont="1" applyFill="1" applyBorder="1" applyAlignment="1">
      <alignment horizontal="right" vertical="top"/>
    </xf>
    <xf numFmtId="164" fontId="10" fillId="0" borderId="52" xfId="8" applyNumberFormat="1" applyFont="1" applyFill="1" applyBorder="1" applyAlignment="1">
      <alignment horizontal="right" vertical="top"/>
    </xf>
    <xf numFmtId="194" fontId="9" fillId="2" borderId="60" xfId="8" applyNumberFormat="1" applyFont="1" applyFill="1" applyBorder="1" applyAlignment="1">
      <alignment horizontal="right"/>
    </xf>
    <xf numFmtId="194" fontId="9" fillId="2" borderId="61" xfId="8" applyNumberFormat="1" applyFont="1" applyFill="1" applyBorder="1" applyAlignment="1">
      <alignment horizontal="right"/>
    </xf>
    <xf numFmtId="194" fontId="10" fillId="2" borderId="52" xfId="8" applyNumberFormat="1" applyFont="1" applyFill="1" applyBorder="1" applyAlignment="1">
      <alignment horizontal="right"/>
    </xf>
    <xf numFmtId="17" fontId="41" fillId="0" borderId="52" xfId="8" applyNumberFormat="1" applyFont="1" applyFill="1" applyBorder="1" applyAlignment="1">
      <alignment horizontal="center" vertical="center" wrapText="1"/>
    </xf>
    <xf numFmtId="49" fontId="9" fillId="2" borderId="62" xfId="8" applyNumberFormat="1" applyFont="1" applyFill="1" applyBorder="1" applyAlignment="1">
      <alignment horizontal="center" vertical="center" wrapText="1"/>
    </xf>
    <xf numFmtId="49" fontId="9" fillId="2" borderId="52" xfId="8" applyNumberFormat="1" applyFont="1" applyFill="1" applyBorder="1" applyAlignment="1">
      <alignment horizontal="center" vertical="center" wrapText="1"/>
    </xf>
    <xf numFmtId="49" fontId="10" fillId="2" borderId="60" xfId="8" applyNumberFormat="1" applyFont="1" applyFill="1" applyBorder="1" applyAlignment="1">
      <alignment horizontal="left" vertical="top"/>
    </xf>
    <xf numFmtId="49" fontId="42" fillId="2" borderId="60" xfId="8" applyNumberFormat="1" applyFont="1" applyFill="1" applyBorder="1" applyAlignment="1">
      <alignment horizontal="center"/>
    </xf>
    <xf numFmtId="184" fontId="10" fillId="2" borderId="60" xfId="8" applyNumberFormat="1" applyFont="1" applyFill="1" applyBorder="1" applyAlignment="1">
      <alignment horizontal="right"/>
    </xf>
    <xf numFmtId="184" fontId="10" fillId="2" borderId="62" xfId="8" applyNumberFormat="1" applyFont="1" applyFill="1" applyBorder="1" applyAlignment="1">
      <alignment horizontal="right"/>
    </xf>
    <xf numFmtId="176" fontId="10" fillId="2" borderId="60" xfId="8" applyNumberFormat="1" applyFont="1" applyFill="1" applyBorder="1" applyAlignment="1">
      <alignment horizontal="right"/>
    </xf>
    <xf numFmtId="173" fontId="10" fillId="2" borderId="60" xfId="8" applyNumberFormat="1" applyFont="1" applyFill="1" applyBorder="1" applyAlignment="1">
      <alignment horizontal="right"/>
    </xf>
    <xf numFmtId="184" fontId="10" fillId="2" borderId="62" xfId="8" quotePrefix="1" applyNumberFormat="1" applyFont="1" applyFill="1" applyBorder="1" applyAlignment="1">
      <alignment horizontal="right"/>
    </xf>
    <xf numFmtId="49" fontId="10" fillId="2" borderId="71" xfId="8" applyNumberFormat="1" applyFont="1" applyFill="1" applyBorder="1" applyAlignment="1">
      <alignment horizontal="left" vertical="top"/>
    </xf>
    <xf numFmtId="49" fontId="42" fillId="2" borderId="71" xfId="8" applyNumberFormat="1" applyFont="1" applyFill="1" applyBorder="1" applyAlignment="1">
      <alignment horizontal="center"/>
    </xf>
    <xf numFmtId="164" fontId="10" fillId="2" borderId="71" xfId="8" applyNumberFormat="1" applyFont="1" applyFill="1" applyBorder="1" applyAlignment="1">
      <alignment horizontal="right"/>
    </xf>
    <xf numFmtId="184" fontId="10" fillId="2" borderId="71" xfId="8" applyNumberFormat="1" applyFont="1" applyFill="1" applyBorder="1" applyAlignment="1">
      <alignment horizontal="right"/>
    </xf>
    <xf numFmtId="3" fontId="9" fillId="0" borderId="55" xfId="8" applyNumberFormat="1" applyFont="1" applyFill="1" applyBorder="1" applyAlignment="1">
      <alignment horizontal="right"/>
    </xf>
    <xf numFmtId="49" fontId="10" fillId="2" borderId="60" xfId="8" applyNumberFormat="1" applyFont="1" applyFill="1" applyBorder="1" applyAlignment="1">
      <alignment horizontal="left" wrapText="1"/>
    </xf>
    <xf numFmtId="49" fontId="10" fillId="2" borderId="60" xfId="8" applyNumberFormat="1" applyFont="1" applyFill="1" applyBorder="1" applyAlignment="1">
      <alignment horizontal="center" vertical="center"/>
    </xf>
    <xf numFmtId="3" fontId="10" fillId="2" borderId="60" xfId="8" applyNumberFormat="1" applyFont="1" applyFill="1" applyBorder="1" applyAlignment="1">
      <alignment horizontal="right"/>
    </xf>
    <xf numFmtId="49" fontId="86" fillId="2" borderId="61" xfId="0" applyNumberFormat="1" applyFont="1" applyFill="1" applyBorder="1" applyAlignment="1">
      <alignment horizontal="center" vertical="center" wrapText="1"/>
    </xf>
    <xf numFmtId="49" fontId="86" fillId="2" borderId="73" xfId="0" applyNumberFormat="1" applyFont="1" applyFill="1" applyBorder="1" applyAlignment="1">
      <alignment horizontal="left"/>
    </xf>
    <xf numFmtId="43" fontId="86" fillId="2" borderId="73" xfId="1" applyFont="1" applyFill="1" applyBorder="1" applyAlignment="1">
      <alignment horizontal="right"/>
    </xf>
    <xf numFmtId="17" fontId="88" fillId="2" borderId="73" xfId="8" applyNumberFormat="1" applyFont="1" applyFill="1" applyBorder="1" applyAlignment="1">
      <alignment horizontal="left"/>
    </xf>
    <xf numFmtId="43" fontId="88" fillId="2" borderId="73" xfId="1" applyFont="1" applyFill="1" applyBorder="1" applyAlignment="1">
      <alignment horizontal="right"/>
    </xf>
    <xf numFmtId="49" fontId="86" fillId="2" borderId="60" xfId="0" applyNumberFormat="1" applyFont="1" applyFill="1" applyBorder="1" applyAlignment="1">
      <alignment horizontal="center" vertical="center" wrapText="1"/>
    </xf>
    <xf numFmtId="49" fontId="86" fillId="3" borderId="60" xfId="0" applyNumberFormat="1" applyFont="1" applyFill="1" applyBorder="1" applyAlignment="1">
      <alignment horizontal="left" vertical="top"/>
    </xf>
    <xf numFmtId="3" fontId="91" fillId="11" borderId="73" xfId="1" applyNumberFormat="1" applyFont="1" applyFill="1" applyBorder="1" applyAlignment="1">
      <alignment horizontal="center"/>
    </xf>
    <xf numFmtId="4" fontId="91" fillId="11" borderId="73" xfId="2" applyNumberFormat="1" applyFont="1" applyFill="1" applyBorder="1" applyAlignment="1">
      <alignment horizontal="center"/>
    </xf>
    <xf numFmtId="3" fontId="86" fillId="3" borderId="52" xfId="0" applyNumberFormat="1" applyFont="1" applyFill="1" applyBorder="1" applyAlignment="1">
      <alignment horizontal="center" vertical="top"/>
    </xf>
    <xf numFmtId="4" fontId="92" fillId="3" borderId="52" xfId="0" applyNumberFormat="1" applyFont="1" applyFill="1" applyBorder="1" applyAlignment="1">
      <alignment horizontal="center" vertical="top"/>
    </xf>
    <xf numFmtId="17" fontId="88" fillId="2" borderId="52" xfId="8" applyNumberFormat="1" applyFont="1" applyFill="1" applyBorder="1" applyAlignment="1">
      <alignment horizontal="left"/>
    </xf>
    <xf numFmtId="3" fontId="88" fillId="3" borderId="52" xfId="0" applyNumberFormat="1" applyFont="1" applyFill="1" applyBorder="1" applyAlignment="1">
      <alignment horizontal="center" vertical="top"/>
    </xf>
    <xf numFmtId="4" fontId="90" fillId="3" borderId="52" xfId="0" applyNumberFormat="1" applyFont="1" applyFill="1" applyBorder="1" applyAlignment="1">
      <alignment horizontal="center" vertical="top"/>
    </xf>
    <xf numFmtId="49" fontId="86" fillId="2" borderId="52" xfId="0" applyNumberFormat="1" applyFont="1" applyFill="1" applyBorder="1" applyAlignment="1">
      <alignment horizontal="center" vertical="center" wrapText="1"/>
    </xf>
    <xf numFmtId="49" fontId="86" fillId="3" borderId="52" xfId="0" applyNumberFormat="1" applyFont="1" applyFill="1" applyBorder="1" applyAlignment="1">
      <alignment horizontal="left"/>
    </xf>
    <xf numFmtId="167" fontId="91" fillId="0" borderId="52" xfId="1" applyNumberFormat="1" applyFont="1" applyBorder="1" applyAlignment="1">
      <alignment horizontal="right" wrapText="1"/>
    </xf>
    <xf numFmtId="167" fontId="86" fillId="2" borderId="52" xfId="1" applyNumberFormat="1" applyFont="1" applyFill="1" applyBorder="1" applyAlignment="1">
      <alignment horizontal="right"/>
    </xf>
    <xf numFmtId="167" fontId="88" fillId="2" borderId="52" xfId="1" applyNumberFormat="1" applyFont="1" applyFill="1" applyBorder="1" applyAlignment="1">
      <alignment horizontal="right"/>
    </xf>
    <xf numFmtId="167" fontId="95" fillId="0" borderId="52" xfId="1" applyNumberFormat="1" applyFont="1" applyBorder="1" applyAlignment="1">
      <alignment horizontal="right" wrapText="1"/>
    </xf>
    <xf numFmtId="167" fontId="87" fillId="0" borderId="52" xfId="1" applyNumberFormat="1" applyFont="1" applyBorder="1" applyAlignment="1">
      <alignment horizontal="right" wrapText="1"/>
    </xf>
    <xf numFmtId="0" fontId="100" fillId="0" borderId="73" xfId="0" applyFont="1" applyFill="1" applyBorder="1" applyAlignment="1">
      <alignment horizontal="center" vertical="center" wrapText="1"/>
    </xf>
    <xf numFmtId="17" fontId="100" fillId="0" borderId="73" xfId="0" applyNumberFormat="1" applyFont="1" applyFill="1" applyBorder="1" applyAlignment="1">
      <alignment horizontal="center" vertical="center" wrapText="1"/>
    </xf>
    <xf numFmtId="17" fontId="97" fillId="2" borderId="73" xfId="8" applyNumberFormat="1" applyFont="1" applyFill="1" applyBorder="1" applyAlignment="1">
      <alignment horizontal="center" vertical="center" wrapText="1"/>
    </xf>
    <xf numFmtId="0" fontId="96" fillId="0" borderId="73" xfId="0" applyFont="1" applyFill="1" applyBorder="1" applyAlignment="1">
      <alignment wrapText="1"/>
    </xf>
    <xf numFmtId="167" fontId="96" fillId="0" borderId="73" xfId="1" applyNumberFormat="1" applyFont="1" applyFill="1" applyBorder="1"/>
    <xf numFmtId="167" fontId="96" fillId="0" borderId="73" xfId="1" applyNumberFormat="1" applyFont="1" applyFill="1" applyBorder="1" applyAlignment="1">
      <alignment horizontal="right"/>
    </xf>
    <xf numFmtId="167" fontId="96" fillId="0" borderId="73" xfId="1" applyNumberFormat="1" applyFont="1" applyFill="1" applyBorder="1" applyAlignment="1">
      <alignment wrapText="1"/>
    </xf>
    <xf numFmtId="0" fontId="101" fillId="0" borderId="73" xfId="0" applyFont="1" applyBorder="1" applyAlignment="1">
      <alignment horizontal="right"/>
    </xf>
    <xf numFmtId="167" fontId="101" fillId="0" borderId="73" xfId="1" applyNumberFormat="1" applyFont="1" applyFill="1" applyBorder="1" applyAlignment="1"/>
    <xf numFmtId="0" fontId="100" fillId="0" borderId="73" xfId="0" applyFont="1" applyFill="1" applyBorder="1" applyAlignment="1">
      <alignment wrapText="1"/>
    </xf>
    <xf numFmtId="167" fontId="100" fillId="0" borderId="73" xfId="1" applyNumberFormat="1" applyFont="1" applyFill="1" applyBorder="1" applyAlignment="1">
      <alignment horizontal="right"/>
    </xf>
    <xf numFmtId="167" fontId="100" fillId="0" borderId="73" xfId="1" applyNumberFormat="1" applyFont="1" applyFill="1" applyBorder="1" applyAlignment="1">
      <alignment wrapText="1"/>
    </xf>
    <xf numFmtId="3" fontId="102" fillId="0" borderId="73" xfId="0" applyNumberFormat="1" applyFont="1" applyBorder="1" applyAlignment="1">
      <alignment horizontal="right"/>
    </xf>
    <xf numFmtId="49" fontId="97" fillId="2" borderId="73" xfId="0" applyNumberFormat="1" applyFont="1" applyFill="1" applyBorder="1" applyAlignment="1">
      <alignment horizontal="left" vertical="center" wrapText="1"/>
    </xf>
    <xf numFmtId="49" fontId="97" fillId="2" borderId="73" xfId="0" applyNumberFormat="1" applyFont="1" applyFill="1" applyBorder="1" applyAlignment="1">
      <alignment horizontal="left"/>
    </xf>
    <xf numFmtId="43" fontId="97" fillId="2" borderId="73" xfId="1" applyFont="1" applyFill="1" applyBorder="1" applyAlignment="1">
      <alignment horizontal="left"/>
    </xf>
    <xf numFmtId="193" fontId="100" fillId="0" borderId="73" xfId="1" applyNumberFormat="1" applyFont="1" applyFill="1" applyBorder="1" applyAlignment="1">
      <alignment horizontal="left"/>
    </xf>
    <xf numFmtId="43" fontId="100" fillId="0" borderId="73" xfId="31" applyFont="1" applyBorder="1" applyAlignment="1">
      <alignment horizontal="center" vertical="center"/>
    </xf>
    <xf numFmtId="17" fontId="96" fillId="0" borderId="73" xfId="0" applyNumberFormat="1" applyFont="1" applyFill="1" applyBorder="1" applyAlignment="1">
      <alignment horizontal="left"/>
    </xf>
    <xf numFmtId="43" fontId="96" fillId="0" borderId="73" xfId="1" applyFont="1" applyFill="1" applyBorder="1" applyAlignment="1">
      <alignment horizontal="left"/>
    </xf>
    <xf numFmtId="193" fontId="96" fillId="0" borderId="73" xfId="1" applyNumberFormat="1" applyFont="1" applyFill="1" applyBorder="1" applyAlignment="1">
      <alignment horizontal="left"/>
    </xf>
    <xf numFmtId="193" fontId="99" fillId="2" borderId="73" xfId="1" applyNumberFormat="1" applyFont="1" applyFill="1" applyBorder="1" applyAlignment="1">
      <alignment horizontal="left"/>
    </xf>
    <xf numFmtId="43" fontId="96" fillId="0" borderId="73" xfId="7" applyFont="1" applyFill="1" applyBorder="1" applyAlignment="1">
      <alignment vertical="center"/>
    </xf>
    <xf numFmtId="43" fontId="96" fillId="0" borderId="73" xfId="7" applyFont="1" applyBorder="1" applyAlignment="1">
      <alignment vertical="center"/>
    </xf>
    <xf numFmtId="43" fontId="96" fillId="0" borderId="73" xfId="7" applyFont="1" applyFill="1" applyBorder="1" applyAlignment="1">
      <alignment horizontal="center" vertical="center"/>
    </xf>
    <xf numFmtId="43" fontId="96" fillId="0" borderId="73" xfId="7" applyFont="1" applyBorder="1" applyAlignment="1">
      <alignment horizontal="center" vertical="center"/>
    </xf>
    <xf numFmtId="43" fontId="96" fillId="0" borderId="73" xfId="31" applyFont="1" applyBorder="1" applyAlignment="1">
      <alignment horizontal="center" vertical="center"/>
    </xf>
    <xf numFmtId="0" fontId="92" fillId="0" borderId="73" xfId="32" applyFont="1" applyFill="1" applyBorder="1" applyAlignment="1">
      <alignment vertical="top" wrapText="1"/>
    </xf>
    <xf numFmtId="0" fontId="92" fillId="0" borderId="73" xfId="0" applyFont="1" applyFill="1" applyBorder="1" applyAlignment="1">
      <alignment vertical="top" wrapText="1"/>
    </xf>
    <xf numFmtId="0" fontId="92" fillId="0" borderId="73" xfId="32" applyFont="1" applyFill="1" applyBorder="1" applyAlignment="1">
      <alignment vertical="center"/>
    </xf>
    <xf numFmtId="0" fontId="92" fillId="0" borderId="73" xfId="32" applyFont="1" applyFill="1" applyBorder="1" applyAlignment="1">
      <alignment vertical="center" wrapText="1"/>
    </xf>
    <xf numFmtId="3" fontId="92" fillId="0" borderId="73" xfId="32" applyNumberFormat="1" applyFont="1" applyFill="1" applyBorder="1" applyAlignment="1">
      <alignment vertical="center"/>
    </xf>
    <xf numFmtId="0" fontId="92" fillId="0" borderId="74" xfId="32" applyFont="1" applyFill="1" applyBorder="1" applyAlignment="1">
      <alignment vertical="center"/>
    </xf>
    <xf numFmtId="0" fontId="92" fillId="0" borderId="73" xfId="0" applyFont="1" applyFill="1" applyBorder="1" applyAlignment="1">
      <alignment vertical="center"/>
    </xf>
    <xf numFmtId="0" fontId="90" fillId="0" borderId="73" xfId="0" applyFont="1" applyFill="1" applyBorder="1" applyAlignment="1">
      <alignment vertical="center"/>
    </xf>
    <xf numFmtId="0" fontId="92" fillId="0" borderId="73" xfId="8" applyFont="1" applyFill="1" applyBorder="1" applyAlignment="1">
      <alignment vertical="center"/>
    </xf>
    <xf numFmtId="3" fontId="90" fillId="0" borderId="60" xfId="8" applyNumberFormat="1" applyFont="1" applyFill="1" applyBorder="1" applyAlignment="1">
      <alignment vertical="center"/>
    </xf>
    <xf numFmtId="3" fontId="90" fillId="0" borderId="62" xfId="8" applyNumberFormat="1" applyFont="1" applyFill="1" applyBorder="1" applyAlignment="1">
      <alignment vertical="center"/>
    </xf>
    <xf numFmtId="0" fontId="90" fillId="0" borderId="73" xfId="8" applyFont="1" applyFill="1" applyBorder="1" applyAlignment="1">
      <alignment vertical="center"/>
    </xf>
    <xf numFmtId="0" fontId="90" fillId="0" borderId="73" xfId="32" applyFont="1" applyFill="1" applyBorder="1" applyAlignment="1">
      <alignment vertical="center"/>
    </xf>
    <xf numFmtId="0" fontId="90" fillId="0" borderId="73" xfId="32" applyFont="1" applyFill="1" applyBorder="1" applyAlignment="1">
      <alignment vertical="center" wrapText="1"/>
    </xf>
    <xf numFmtId="167" fontId="87" fillId="0" borderId="73" xfId="1" applyNumberFormat="1" applyFont="1" applyFill="1" applyBorder="1" applyAlignment="1">
      <alignment vertical="center"/>
    </xf>
    <xf numFmtId="167" fontId="103" fillId="0" borderId="73" xfId="1" applyNumberFormat="1" applyFont="1" applyFill="1" applyBorder="1" applyAlignment="1">
      <alignment vertical="center"/>
    </xf>
    <xf numFmtId="1" fontId="90" fillId="0" borderId="73" xfId="32" applyNumberFormat="1" applyFont="1" applyFill="1" applyBorder="1" applyAlignment="1">
      <alignment vertical="center" wrapText="1"/>
    </xf>
    <xf numFmtId="167" fontId="105" fillId="0" borderId="73" xfId="1" applyNumberFormat="1" applyFont="1" applyFill="1" applyBorder="1" applyAlignment="1">
      <alignment vertical="center"/>
    </xf>
    <xf numFmtId="0" fontId="92" fillId="0" borderId="74" xfId="32" applyFont="1" applyFill="1" applyBorder="1" applyAlignment="1">
      <alignment vertical="center" wrapText="1"/>
    </xf>
    <xf numFmtId="0" fontId="87" fillId="0" borderId="73" xfId="0" applyNumberFormat="1" applyFont="1" applyFill="1" applyBorder="1" applyAlignment="1"/>
    <xf numFmtId="49" fontId="91" fillId="0" borderId="73" xfId="0" applyNumberFormat="1" applyFont="1" applyFill="1" applyBorder="1" applyAlignment="1">
      <alignment horizontal="center" vertical="center" wrapText="1"/>
    </xf>
    <xf numFmtId="49" fontId="91" fillId="0" borderId="73" xfId="0" applyNumberFormat="1" applyFont="1" applyFill="1" applyBorder="1" applyAlignment="1">
      <alignment horizontal="left" vertical="center"/>
    </xf>
    <xf numFmtId="167" fontId="91" fillId="0" borderId="73" xfId="1" applyNumberFormat="1" applyFont="1" applyFill="1" applyBorder="1" applyAlignment="1">
      <alignment vertical="top"/>
    </xf>
    <xf numFmtId="49" fontId="87" fillId="0" borderId="73" xfId="0" applyNumberFormat="1" applyFont="1" applyFill="1" applyBorder="1" applyAlignment="1">
      <alignment horizontal="left" vertical="center"/>
    </xf>
    <xf numFmtId="167" fontId="87" fillId="0" borderId="73" xfId="1" applyNumberFormat="1" applyFont="1" applyFill="1" applyBorder="1" applyAlignment="1">
      <alignment vertical="top"/>
    </xf>
    <xf numFmtId="167" fontId="87" fillId="0" borderId="73" xfId="1" applyNumberFormat="1" applyFont="1" applyFill="1" applyBorder="1"/>
    <xf numFmtId="167" fontId="87" fillId="0" borderId="73" xfId="1" applyNumberFormat="1" applyFont="1" applyFill="1" applyBorder="1" applyAlignment="1">
      <alignment horizontal="left" vertical="top" wrapText="1"/>
    </xf>
    <xf numFmtId="167" fontId="87" fillId="0" borderId="72" xfId="1" applyNumberFormat="1" applyFont="1" applyFill="1" applyBorder="1" applyAlignment="1">
      <alignment vertical="top"/>
    </xf>
    <xf numFmtId="167" fontId="87" fillId="0" borderId="72" xfId="1" applyNumberFormat="1" applyFont="1" applyFill="1" applyBorder="1"/>
    <xf numFmtId="167" fontId="87" fillId="0" borderId="72" xfId="1" applyNumberFormat="1" applyFont="1" applyFill="1" applyBorder="1" applyAlignment="1">
      <alignment horizontal="left" vertical="top" wrapText="1"/>
    </xf>
    <xf numFmtId="49" fontId="87" fillId="0" borderId="74" xfId="0" applyNumberFormat="1" applyFont="1" applyFill="1" applyBorder="1" applyAlignment="1">
      <alignment horizontal="left" vertical="center"/>
    </xf>
    <xf numFmtId="167" fontId="90" fillId="0" borderId="73" xfId="1" applyNumberFormat="1" applyFont="1" applyFill="1" applyBorder="1" applyAlignment="1">
      <alignment horizontal="left" vertical="top" wrapText="1" indent="2"/>
    </xf>
    <xf numFmtId="167" fontId="87" fillId="0" borderId="73" xfId="1" applyNumberFormat="1" applyFont="1" applyFill="1" applyBorder="1" applyAlignment="1">
      <alignment horizontal="left" vertical="top" indent="2"/>
    </xf>
    <xf numFmtId="49" fontId="86" fillId="0" borderId="73" xfId="0" applyNumberFormat="1" applyFont="1" applyFill="1" applyBorder="1" applyAlignment="1">
      <alignment horizontal="left" wrapText="1"/>
    </xf>
    <xf numFmtId="49" fontId="86" fillId="0" borderId="52" xfId="0" applyNumberFormat="1" applyFont="1" applyFill="1" applyBorder="1" applyAlignment="1">
      <alignment horizontal="left" vertical="center" wrapText="1"/>
    </xf>
    <xf numFmtId="49" fontId="106" fillId="0" borderId="60" xfId="0" applyNumberFormat="1" applyFont="1" applyFill="1" applyBorder="1" applyAlignment="1">
      <alignment horizontal="center" vertical="center" wrapText="1"/>
    </xf>
    <xf numFmtId="49" fontId="86" fillId="0" borderId="60" xfId="0" applyNumberFormat="1" applyFont="1" applyFill="1" applyBorder="1" applyAlignment="1">
      <alignment horizontal="center" vertical="center" wrapText="1"/>
    </xf>
    <xf numFmtId="49" fontId="86" fillId="0" borderId="61" xfId="0" applyNumberFormat="1" applyFont="1" applyFill="1" applyBorder="1" applyAlignment="1">
      <alignment horizontal="center" vertical="center" wrapText="1"/>
    </xf>
    <xf numFmtId="49" fontId="88" fillId="0" borderId="52" xfId="0" applyNumberFormat="1" applyFont="1" applyFill="1" applyBorder="1" applyAlignment="1">
      <alignment horizontal="left" wrapText="1"/>
    </xf>
    <xf numFmtId="199" fontId="90" fillId="0" borderId="52" xfId="33" applyNumberFormat="1" applyFont="1" applyFill="1" applyBorder="1" applyAlignment="1">
      <alignment horizontal="right"/>
    </xf>
    <xf numFmtId="167" fontId="87" fillId="0" borderId="81" xfId="0" applyNumberFormat="1" applyFont="1" applyBorder="1"/>
    <xf numFmtId="171" fontId="86" fillId="0" borderId="60" xfId="0" applyNumberFormat="1" applyFont="1" applyFill="1" applyBorder="1" applyAlignment="1">
      <alignment horizontal="right"/>
    </xf>
    <xf numFmtId="167" fontId="87" fillId="0" borderId="52" xfId="0" applyNumberFormat="1" applyFont="1" applyBorder="1"/>
    <xf numFmtId="171" fontId="86" fillId="0" borderId="64" xfId="0" applyNumberFormat="1" applyFont="1" applyFill="1" applyBorder="1" applyAlignment="1">
      <alignment horizontal="right"/>
    </xf>
    <xf numFmtId="199" fontId="108" fillId="0" borderId="52" xfId="33" applyNumberFormat="1" applyFont="1" applyFill="1" applyBorder="1"/>
    <xf numFmtId="199" fontId="109" fillId="0" borderId="59" xfId="1" applyNumberFormat="1" applyFont="1" applyFill="1" applyBorder="1"/>
    <xf numFmtId="199" fontId="109" fillId="0" borderId="52" xfId="35" applyNumberFormat="1" applyFont="1" applyFill="1" applyBorder="1"/>
    <xf numFmtId="199" fontId="109" fillId="0" borderId="52" xfId="1" applyNumberFormat="1" applyFont="1" applyFill="1" applyBorder="1"/>
    <xf numFmtId="3" fontId="87" fillId="0" borderId="52" xfId="0" applyNumberFormat="1" applyFont="1" applyBorder="1"/>
    <xf numFmtId="0" fontId="87" fillId="0" borderId="52" xfId="0" applyFont="1" applyBorder="1"/>
    <xf numFmtId="199" fontId="109" fillId="0" borderId="52" xfId="34" applyNumberFormat="1" applyFont="1" applyFill="1" applyBorder="1"/>
    <xf numFmtId="199" fontId="109" fillId="0" borderId="52" xfId="33" applyNumberFormat="1" applyFont="1" applyFill="1" applyBorder="1"/>
    <xf numFmtId="199" fontId="110" fillId="0" borderId="52" xfId="34" applyNumberFormat="1" applyFont="1" applyFill="1" applyBorder="1"/>
    <xf numFmtId="49" fontId="86" fillId="0" borderId="52" xfId="0" applyNumberFormat="1" applyFont="1" applyFill="1" applyBorder="1" applyAlignment="1">
      <alignment horizontal="left"/>
    </xf>
    <xf numFmtId="199" fontId="109" fillId="3" borderId="52" xfId="35" applyNumberFormat="1" applyFont="1" applyFill="1" applyBorder="1"/>
    <xf numFmtId="49" fontId="9" fillId="2" borderId="0" xfId="8" applyNumberFormat="1" applyFont="1" applyFill="1" applyAlignment="1">
      <alignment horizontal="left" vertical="center"/>
    </xf>
    <xf numFmtId="49" fontId="34" fillId="2" borderId="0" xfId="8" applyNumberFormat="1" applyFont="1" applyFill="1" applyAlignment="1">
      <alignment horizontal="left" vertical="center"/>
    </xf>
    <xf numFmtId="168" fontId="10" fillId="0" borderId="52" xfId="0" applyNumberFormat="1" applyFont="1" applyFill="1" applyBorder="1" applyAlignment="1">
      <alignment horizontal="left" vertical="top"/>
    </xf>
    <xf numFmtId="3" fontId="9" fillId="0" borderId="4" xfId="0" applyNumberFormat="1" applyFont="1" applyFill="1" applyBorder="1" applyAlignment="1">
      <alignment horizontal="right" vertical="top"/>
    </xf>
    <xf numFmtId="3" fontId="11" fillId="0" borderId="52" xfId="11" applyNumberFormat="1" applyFont="1" applyFill="1" applyBorder="1" applyAlignment="1">
      <alignment horizontal="right" vertical="center" wrapText="1"/>
    </xf>
    <xf numFmtId="3" fontId="11" fillId="0" borderId="55" xfId="11" applyNumberFormat="1" applyFont="1" applyFill="1" applyBorder="1" applyAlignment="1">
      <alignment horizontal="right" vertical="center" wrapText="1"/>
    </xf>
    <xf numFmtId="49" fontId="9" fillId="0" borderId="2" xfId="0" applyNumberFormat="1" applyFont="1" applyFill="1" applyBorder="1" applyAlignment="1">
      <alignment horizontal="left"/>
    </xf>
    <xf numFmtId="49" fontId="9" fillId="0" borderId="3" xfId="0" applyNumberFormat="1" applyFont="1" applyFill="1" applyBorder="1" applyAlignment="1">
      <alignment horizontal="left"/>
    </xf>
    <xf numFmtId="49" fontId="9" fillId="0" borderId="2" xfId="0" applyNumberFormat="1" applyFont="1" applyFill="1" applyBorder="1" applyAlignment="1">
      <alignment horizontal="center"/>
    </xf>
    <xf numFmtId="49" fontId="9" fillId="0" borderId="3" xfId="0" applyNumberFormat="1" applyFont="1" applyFill="1" applyBorder="1" applyAlignment="1">
      <alignment horizontal="center"/>
    </xf>
    <xf numFmtId="0" fontId="14" fillId="0" borderId="53" xfId="0" applyFont="1" applyFill="1" applyBorder="1" applyAlignment="1"/>
    <xf numFmtId="0" fontId="14" fillId="0" borderId="54" xfId="0" applyFont="1" applyFill="1" applyBorder="1" applyAlignment="1"/>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49" fontId="9" fillId="0" borderId="0" xfId="0" applyNumberFormat="1" applyFont="1" applyFill="1" applyBorder="1" applyAlignment="1">
      <alignment horizontal="left" vertical="top" wrapText="1"/>
    </xf>
    <xf numFmtId="49" fontId="9" fillId="0" borderId="12"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9"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0" borderId="17"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10" fillId="0" borderId="0" xfId="0" applyNumberFormat="1" applyFont="1" applyFill="1" applyBorder="1" applyAlignment="1">
      <alignment horizontal="left"/>
    </xf>
    <xf numFmtId="49" fontId="9" fillId="0" borderId="0" xfId="0" applyNumberFormat="1" applyFont="1" applyFill="1" applyAlignment="1">
      <alignment horizontal="left"/>
    </xf>
    <xf numFmtId="49" fontId="9" fillId="0" borderId="20" xfId="0" applyNumberFormat="1" applyFont="1" applyFill="1" applyBorder="1" applyAlignment="1">
      <alignment horizontal="left" vertical="center"/>
    </xf>
    <xf numFmtId="49" fontId="9" fillId="2" borderId="12"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9" fillId="2" borderId="15" xfId="0" applyNumberFormat="1" applyFont="1" applyFill="1" applyBorder="1" applyAlignment="1">
      <alignment horizontal="center" wrapText="1"/>
    </xf>
    <xf numFmtId="49" fontId="9" fillId="2" borderId="21" xfId="0" applyNumberFormat="1" applyFont="1" applyFill="1" applyBorder="1" applyAlignment="1">
      <alignment horizontal="center" wrapText="1"/>
    </xf>
    <xf numFmtId="49" fontId="9" fillId="2" borderId="16" xfId="0" applyNumberFormat="1" applyFont="1" applyFill="1" applyBorder="1" applyAlignment="1">
      <alignment horizontal="center" wrapText="1"/>
    </xf>
    <xf numFmtId="49" fontId="9" fillId="2" borderId="15" xfId="0" applyNumberFormat="1" applyFont="1" applyFill="1" applyBorder="1" applyAlignment="1">
      <alignment horizontal="center"/>
    </xf>
    <xf numFmtId="49" fontId="9" fillId="2" borderId="16" xfId="0" applyNumberFormat="1" applyFont="1" applyFill="1" applyBorder="1" applyAlignment="1">
      <alignment horizontal="center"/>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13" fillId="0" borderId="0" xfId="0" applyFont="1" applyAlignment="1">
      <alignment horizontal="left" vertical="top"/>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5" borderId="2" xfId="0" applyFont="1" applyFill="1" applyBorder="1" applyAlignment="1">
      <alignment horizontal="center" vertical="top"/>
    </xf>
    <xf numFmtId="0" fontId="20" fillId="5" borderId="5" xfId="0" applyFont="1" applyFill="1" applyBorder="1" applyAlignment="1">
      <alignment horizontal="center" vertical="top"/>
    </xf>
    <xf numFmtId="167" fontId="20" fillId="5" borderId="49" xfId="30" applyNumberFormat="1" applyFont="1" applyFill="1" applyBorder="1" applyAlignment="1">
      <alignment horizontal="center" vertical="top"/>
    </xf>
    <xf numFmtId="167" fontId="20" fillId="5" borderId="50" xfId="30" applyNumberFormat="1" applyFont="1" applyFill="1" applyBorder="1" applyAlignment="1">
      <alignment horizontal="center" vertical="top"/>
    </xf>
    <xf numFmtId="167" fontId="20" fillId="5" borderId="51" xfId="30" applyNumberFormat="1" applyFont="1" applyFill="1" applyBorder="1" applyAlignment="1">
      <alignment horizontal="center" vertical="top"/>
    </xf>
    <xf numFmtId="49" fontId="9"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13" xfId="0" applyNumberFormat="1" applyFont="1" applyFill="1" applyBorder="1" applyAlignment="1">
      <alignment horizontal="center" vertical="top"/>
    </xf>
    <xf numFmtId="49" fontId="9" fillId="0" borderId="18" xfId="0" applyNumberFormat="1" applyFont="1" applyFill="1" applyBorder="1" applyAlignment="1">
      <alignment horizontal="center" vertical="top"/>
    </xf>
    <xf numFmtId="49" fontId="9" fillId="0" borderId="25" xfId="0" applyNumberFormat="1" applyFont="1" applyFill="1" applyBorder="1" applyAlignment="1">
      <alignment horizontal="center" vertical="top"/>
    </xf>
    <xf numFmtId="49" fontId="9" fillId="0" borderId="13" xfId="0" applyNumberFormat="1" applyFont="1" applyFill="1" applyBorder="1" applyAlignment="1">
      <alignment horizontal="center" vertical="top" wrapText="1"/>
    </xf>
    <xf numFmtId="49" fontId="9" fillId="0" borderId="14" xfId="0" applyNumberFormat="1" applyFont="1" applyFill="1" applyBorder="1" applyAlignment="1">
      <alignment horizontal="center" vertical="top"/>
    </xf>
    <xf numFmtId="49" fontId="9" fillId="0" borderId="19" xfId="0" applyNumberFormat="1" applyFont="1" applyFill="1" applyBorder="1" applyAlignment="1">
      <alignment horizontal="center" vertical="top"/>
    </xf>
    <xf numFmtId="49" fontId="9" fillId="0" borderId="26"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49" fontId="9" fillId="0" borderId="21" xfId="0" applyNumberFormat="1" applyFont="1" applyFill="1" applyBorder="1" applyAlignment="1">
      <alignment horizontal="center" vertical="top"/>
    </xf>
    <xf numFmtId="49" fontId="9" fillId="0" borderId="16" xfId="0" applyNumberFormat="1" applyFont="1" applyFill="1" applyBorder="1" applyAlignment="1">
      <alignment horizontal="center" vertical="top"/>
    </xf>
    <xf numFmtId="49" fontId="9" fillId="0" borderId="24" xfId="0" applyNumberFormat="1" applyFont="1" applyFill="1" applyBorder="1" applyAlignment="1">
      <alignment horizontal="center"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49" fontId="9" fillId="0" borderId="4" xfId="0" applyNumberFormat="1" applyFont="1" applyFill="1" applyBorder="1" applyAlignment="1">
      <alignment horizontal="center" vertical="top"/>
    </xf>
    <xf numFmtId="49" fontId="9" fillId="0" borderId="27" xfId="0" applyNumberFormat="1" applyFont="1" applyFill="1" applyBorder="1" applyAlignment="1">
      <alignment horizontal="center" vertical="top"/>
    </xf>
    <xf numFmtId="49" fontId="9" fillId="0" borderId="28" xfId="0" applyNumberFormat="1" applyFont="1" applyFill="1" applyBorder="1" applyAlignment="1">
      <alignment horizontal="center" vertical="top"/>
    </xf>
    <xf numFmtId="49" fontId="9" fillId="0" borderId="29" xfId="0" applyNumberFormat="1" applyFont="1" applyFill="1" applyBorder="1" applyAlignment="1">
      <alignment horizontal="center" vertical="top"/>
    </xf>
    <xf numFmtId="0" fontId="10" fillId="0" borderId="0" xfId="0" applyFont="1" applyFill="1" applyAlignment="1">
      <alignment horizontal="left" vertical="top"/>
    </xf>
    <xf numFmtId="49" fontId="10" fillId="0" borderId="0" xfId="0" applyNumberFormat="1" applyFont="1" applyFill="1" applyBorder="1" applyAlignment="1">
      <alignment horizontal="left" vertical="top"/>
    </xf>
    <xf numFmtId="49" fontId="9" fillId="0" borderId="30" xfId="0" applyNumberFormat="1" applyFont="1" applyFill="1" applyBorder="1" applyAlignment="1">
      <alignment horizontal="left" vertical="top"/>
    </xf>
    <xf numFmtId="49" fontId="9" fillId="0" borderId="4" xfId="0" applyNumberFormat="1" applyFont="1" applyFill="1" applyBorder="1" applyAlignment="1">
      <alignment horizontal="center" vertical="center"/>
    </xf>
    <xf numFmtId="0" fontId="14" fillId="0" borderId="4" xfId="0" applyNumberFormat="1" applyFont="1" applyFill="1" applyBorder="1" applyAlignment="1">
      <alignment horizontal="center" vertical="top"/>
    </xf>
    <xf numFmtId="0" fontId="22" fillId="0" borderId="4" xfId="0" applyNumberFormat="1" applyFont="1" applyFill="1" applyBorder="1" applyAlignment="1">
      <alignment horizontal="center" vertical="top"/>
    </xf>
    <xf numFmtId="49" fontId="23" fillId="0" borderId="0" xfId="0" applyNumberFormat="1" applyFont="1" applyFill="1" applyAlignment="1">
      <alignment horizontal="left"/>
    </xf>
    <xf numFmtId="49" fontId="23" fillId="0" borderId="4"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168" fontId="23" fillId="0" borderId="3" xfId="0" applyNumberFormat="1" applyFont="1" applyFill="1" applyBorder="1" applyAlignment="1">
      <alignment horizontal="center" vertical="top" wrapText="1"/>
    </xf>
    <xf numFmtId="168" fontId="23" fillId="0" borderId="4" xfId="0" applyNumberFormat="1" applyFont="1" applyFill="1" applyBorder="1" applyAlignment="1">
      <alignment horizontal="center" vertical="top" wrapText="1"/>
    </xf>
    <xf numFmtId="49" fontId="27" fillId="0" borderId="6" xfId="0" applyNumberFormat="1" applyFont="1" applyFill="1" applyBorder="1" applyAlignment="1">
      <alignment horizontal="left" wrapText="1"/>
    </xf>
    <xf numFmtId="49" fontId="10" fillId="0" borderId="0" xfId="0" applyNumberFormat="1" applyFont="1" applyFill="1" applyBorder="1" applyAlignment="1">
      <alignment horizontal="left" vertical="center" wrapText="1"/>
    </xf>
    <xf numFmtId="49" fontId="9" fillId="2" borderId="2"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9" fillId="2" borderId="3" xfId="0" applyNumberFormat="1" applyFont="1" applyFill="1" applyBorder="1" applyAlignment="1">
      <alignment horizontal="left" vertical="top"/>
    </xf>
    <xf numFmtId="49" fontId="9" fillId="2" borderId="2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2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10" fillId="0" borderId="0" xfId="0" applyFont="1" applyFill="1" applyBorder="1" applyAlignment="1">
      <alignment horizontal="left" vertical="center"/>
    </xf>
    <xf numFmtId="49" fontId="9" fillId="0" borderId="0" xfId="0" applyNumberFormat="1" applyFont="1" applyFill="1" applyBorder="1" applyAlignment="1">
      <alignment horizontal="left"/>
    </xf>
    <xf numFmtId="49" fontId="9" fillId="2" borderId="0" xfId="0" applyNumberFormat="1" applyFont="1" applyFill="1" applyAlignment="1">
      <alignment horizontal="left" vertical="top"/>
    </xf>
    <xf numFmtId="49" fontId="9" fillId="2" borderId="22"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0" fontId="9" fillId="0" borderId="6" xfId="0" applyFont="1" applyFill="1" applyBorder="1" applyAlignment="1">
      <alignment horizontal="left" vertical="top" wrapText="1"/>
    </xf>
    <xf numFmtId="49" fontId="9" fillId="0" borderId="0" xfId="0" applyNumberFormat="1" applyFont="1" applyFill="1" applyAlignment="1">
      <alignment horizontal="left" wrapText="1"/>
    </xf>
    <xf numFmtId="49" fontId="9" fillId="0" borderId="0" xfId="0" applyNumberFormat="1" applyFont="1" applyFill="1" applyAlignment="1">
      <alignment horizontal="left" vertical="top" wrapText="1"/>
    </xf>
    <xf numFmtId="49" fontId="9" fillId="0" borderId="6" xfId="0" applyNumberFormat="1" applyFont="1" applyFill="1" applyBorder="1" applyAlignment="1">
      <alignment horizontal="left"/>
    </xf>
    <xf numFmtId="49" fontId="9" fillId="2" borderId="0" xfId="8" applyNumberFormat="1" applyFont="1" applyFill="1" applyAlignment="1">
      <alignment horizontal="left"/>
    </xf>
    <xf numFmtId="49" fontId="9" fillId="2" borderId="0" xfId="8" applyNumberFormat="1" applyFont="1" applyFill="1" applyAlignment="1">
      <alignment horizontal="left" vertical="top" wrapText="1"/>
    </xf>
    <xf numFmtId="49" fontId="9" fillId="2" borderId="12" xfId="8" applyNumberFormat="1" applyFont="1" applyFill="1" applyBorder="1" applyAlignment="1">
      <alignment horizontal="center"/>
    </xf>
    <xf numFmtId="49" fontId="9" fillId="2" borderId="22" xfId="8" applyNumberFormat="1" applyFont="1" applyFill="1" applyBorder="1" applyAlignment="1">
      <alignment horizontal="center"/>
    </xf>
    <xf numFmtId="49" fontId="9" fillId="2" borderId="15" xfId="8" applyNumberFormat="1" applyFont="1" applyFill="1" applyBorder="1" applyAlignment="1">
      <alignment horizontal="center"/>
    </xf>
    <xf numFmtId="49" fontId="9" fillId="2" borderId="16" xfId="8" applyNumberFormat="1" applyFont="1" applyFill="1" applyBorder="1" applyAlignment="1">
      <alignment horizontal="center"/>
    </xf>
    <xf numFmtId="49" fontId="9" fillId="2" borderId="0" xfId="8" applyNumberFormat="1" applyFont="1" applyFill="1" applyBorder="1" applyAlignment="1">
      <alignment horizontal="left"/>
    </xf>
    <xf numFmtId="0" fontId="3" fillId="0" borderId="0" xfId="8" applyNumberFormat="1" applyFont="1" applyFill="1" applyBorder="1" applyAlignment="1"/>
    <xf numFmtId="49" fontId="9" fillId="2" borderId="0" xfId="8" applyNumberFormat="1" applyFont="1" applyFill="1" applyAlignment="1">
      <alignment horizontal="left" vertical="center"/>
    </xf>
    <xf numFmtId="49" fontId="9" fillId="2" borderId="12" xfId="8" applyNumberFormat="1" applyFont="1" applyFill="1" applyBorder="1" applyAlignment="1">
      <alignment horizontal="center" vertical="center"/>
    </xf>
    <xf numFmtId="49" fontId="9" fillId="2" borderId="17" xfId="8" applyNumberFormat="1" applyFont="1" applyFill="1" applyBorder="1" applyAlignment="1">
      <alignment horizontal="center" vertical="center"/>
    </xf>
    <xf numFmtId="49" fontId="9" fillId="2" borderId="21" xfId="8" applyNumberFormat="1" applyFont="1" applyFill="1" applyBorder="1" applyAlignment="1">
      <alignment horizontal="center"/>
    </xf>
    <xf numFmtId="49" fontId="9" fillId="2" borderId="2" xfId="8" applyNumberFormat="1" applyFont="1" applyFill="1" applyBorder="1" applyAlignment="1">
      <alignment horizontal="center"/>
    </xf>
    <xf numFmtId="0" fontId="13" fillId="0" borderId="3" xfId="8" applyNumberFormat="1" applyFont="1" applyFill="1" applyBorder="1" applyAlignment="1">
      <alignment horizontal="center"/>
    </xf>
    <xf numFmtId="49" fontId="9" fillId="2" borderId="0" xfId="8" applyNumberFormat="1" applyFont="1" applyFill="1" applyAlignment="1">
      <alignment horizontal="left" vertical="top"/>
    </xf>
    <xf numFmtId="49" fontId="9" fillId="2" borderId="12" xfId="8" applyNumberFormat="1" applyFont="1" applyFill="1" applyBorder="1" applyAlignment="1">
      <alignment horizontal="right"/>
    </xf>
    <xf numFmtId="49" fontId="9" fillId="2" borderId="22" xfId="8" applyNumberFormat="1" applyFont="1" applyFill="1" applyBorder="1" applyAlignment="1">
      <alignment horizontal="right"/>
    </xf>
    <xf numFmtId="49" fontId="9" fillId="2" borderId="13" xfId="8" applyNumberFormat="1" applyFont="1" applyFill="1" applyBorder="1" applyAlignment="1">
      <alignment horizontal="center" vertical="center"/>
    </xf>
    <xf numFmtId="49" fontId="9" fillId="2" borderId="14" xfId="8" applyNumberFormat="1" applyFont="1" applyFill="1" applyBorder="1" applyAlignment="1">
      <alignment horizontal="center" vertical="center"/>
    </xf>
    <xf numFmtId="49" fontId="9" fillId="2" borderId="35" xfId="8" applyNumberFormat="1" applyFont="1" applyFill="1" applyBorder="1" applyAlignment="1">
      <alignment horizontal="center" vertical="center"/>
    </xf>
    <xf numFmtId="49" fontId="9" fillId="2" borderId="36" xfId="8" applyNumberFormat="1" applyFont="1" applyFill="1" applyBorder="1" applyAlignment="1">
      <alignment horizontal="center" vertical="center"/>
    </xf>
    <xf numFmtId="49" fontId="9" fillId="2" borderId="15" xfId="8" applyNumberFormat="1" applyFont="1" applyFill="1" applyBorder="1" applyAlignment="1">
      <alignment horizontal="center" vertical="center"/>
    </xf>
    <xf numFmtId="49" fontId="9" fillId="2" borderId="16" xfId="8" applyNumberFormat="1" applyFont="1" applyFill="1" applyBorder="1" applyAlignment="1">
      <alignment horizontal="center" vertical="center"/>
    </xf>
    <xf numFmtId="49" fontId="9" fillId="2" borderId="61" xfId="8" applyNumberFormat="1" applyFont="1" applyFill="1" applyBorder="1" applyAlignment="1">
      <alignment horizontal="center" vertical="center" wrapText="1"/>
    </xf>
    <xf numFmtId="49" fontId="9" fillId="2" borderId="22" xfId="8" applyNumberFormat="1" applyFont="1" applyFill="1" applyBorder="1" applyAlignment="1">
      <alignment horizontal="center" vertical="center" wrapText="1"/>
    </xf>
    <xf numFmtId="49" fontId="9" fillId="2" borderId="62" xfId="8" applyNumberFormat="1" applyFont="1" applyFill="1" applyBorder="1" applyAlignment="1">
      <alignment horizontal="center" vertical="center" wrapText="1"/>
    </xf>
    <xf numFmtId="49" fontId="9" fillId="2" borderId="63" xfId="8" applyNumberFormat="1" applyFont="1" applyFill="1" applyBorder="1" applyAlignment="1">
      <alignment horizontal="center" vertical="center" wrapText="1"/>
    </xf>
    <xf numFmtId="49" fontId="9" fillId="2" borderId="64" xfId="8" applyNumberFormat="1" applyFont="1" applyFill="1" applyBorder="1" applyAlignment="1">
      <alignment horizontal="center" vertical="center" wrapText="1"/>
    </xf>
    <xf numFmtId="49" fontId="9" fillId="0" borderId="61" xfId="8" applyNumberFormat="1" applyFont="1" applyFill="1" applyBorder="1" applyAlignment="1">
      <alignment horizontal="center" vertical="center" wrapText="1"/>
    </xf>
    <xf numFmtId="49" fontId="9" fillId="0" borderId="22" xfId="8" applyNumberFormat="1" applyFont="1" applyFill="1" applyBorder="1" applyAlignment="1">
      <alignment horizontal="center" vertical="center" wrapText="1"/>
    </xf>
    <xf numFmtId="49" fontId="9" fillId="2" borderId="0" xfId="8" applyNumberFormat="1" applyFont="1" applyFill="1" applyAlignment="1">
      <alignment horizontal="left" wrapText="1"/>
    </xf>
    <xf numFmtId="49" fontId="10"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9" fillId="2" borderId="66" xfId="8" applyNumberFormat="1" applyFont="1" applyFill="1" applyBorder="1" applyAlignment="1">
      <alignment horizontal="left" wrapText="1"/>
    </xf>
    <xf numFmtId="49" fontId="9" fillId="2" borderId="67" xfId="8" applyNumberFormat="1" applyFont="1" applyFill="1" applyBorder="1" applyAlignment="1">
      <alignment horizontal="left" wrapText="1"/>
    </xf>
    <xf numFmtId="49" fontId="9" fillId="2" borderId="68" xfId="8" applyNumberFormat="1" applyFont="1" applyFill="1" applyBorder="1" applyAlignment="1">
      <alignment horizontal="left" wrapText="1"/>
    </xf>
    <xf numFmtId="49" fontId="10" fillId="2" borderId="66" xfId="8" applyNumberFormat="1" applyFont="1" applyFill="1" applyBorder="1" applyAlignment="1">
      <alignment horizontal="left" wrapText="1"/>
    </xf>
    <xf numFmtId="49" fontId="10" fillId="2" borderId="67" xfId="8" applyNumberFormat="1" applyFont="1" applyFill="1" applyBorder="1" applyAlignment="1">
      <alignment horizontal="left" wrapText="1"/>
    </xf>
    <xf numFmtId="49" fontId="10" fillId="2" borderId="68" xfId="8" applyNumberFormat="1" applyFont="1" applyFill="1" applyBorder="1" applyAlignment="1">
      <alignment horizontal="left" wrapText="1"/>
    </xf>
    <xf numFmtId="49" fontId="9" fillId="2" borderId="66" xfId="8" applyNumberFormat="1" applyFont="1" applyFill="1" applyBorder="1" applyAlignment="1">
      <alignment horizontal="left" vertical="top" wrapText="1"/>
    </xf>
    <xf numFmtId="49" fontId="9" fillId="2" borderId="67" xfId="8" applyNumberFormat="1" applyFont="1" applyFill="1" applyBorder="1" applyAlignment="1">
      <alignment horizontal="left" vertical="top" wrapText="1"/>
    </xf>
    <xf numFmtId="49" fontId="9" fillId="2" borderId="68" xfId="8" applyNumberFormat="1" applyFont="1" applyFill="1" applyBorder="1" applyAlignment="1">
      <alignment horizontal="left" vertical="top" wrapText="1"/>
    </xf>
    <xf numFmtId="49" fontId="9" fillId="2" borderId="20" xfId="8" applyNumberFormat="1" applyFont="1" applyFill="1" applyBorder="1" applyAlignment="1">
      <alignment horizontal="left" vertical="center" wrapText="1"/>
    </xf>
    <xf numFmtId="49" fontId="9" fillId="2" borderId="62" xfId="8" applyNumberFormat="1" applyFont="1" applyFill="1" applyBorder="1" applyAlignment="1">
      <alignment horizontal="center" vertical="center"/>
    </xf>
    <xf numFmtId="49" fontId="9" fillId="2" borderId="63" xfId="8" applyNumberFormat="1" applyFont="1" applyFill="1" applyBorder="1" applyAlignment="1">
      <alignment horizontal="center" vertical="center"/>
    </xf>
    <xf numFmtId="49" fontId="9" fillId="2" borderId="64" xfId="8" applyNumberFormat="1" applyFont="1" applyFill="1" applyBorder="1" applyAlignment="1">
      <alignment horizontal="center" vertical="center"/>
    </xf>
    <xf numFmtId="49" fontId="9" fillId="2" borderId="61" xfId="8" applyNumberFormat="1" applyFont="1" applyFill="1" applyBorder="1" applyAlignment="1">
      <alignment horizontal="center" vertical="center"/>
    </xf>
    <xf numFmtId="49" fontId="9" fillId="2" borderId="22" xfId="8" applyNumberFormat="1" applyFont="1" applyFill="1" applyBorder="1" applyAlignment="1">
      <alignment horizontal="center" vertical="center"/>
    </xf>
    <xf numFmtId="49" fontId="9" fillId="2" borderId="62" xfId="8" applyNumberFormat="1" applyFont="1" applyFill="1" applyBorder="1" applyAlignment="1">
      <alignment horizontal="center"/>
    </xf>
    <xf numFmtId="49" fontId="9" fillId="2" borderId="64" xfId="8" applyNumberFormat="1" applyFont="1" applyFill="1" applyBorder="1" applyAlignment="1">
      <alignment horizontal="center"/>
    </xf>
    <xf numFmtId="49" fontId="9" fillId="0" borderId="62" xfId="8" applyNumberFormat="1" applyFont="1" applyFill="1" applyBorder="1" applyAlignment="1">
      <alignment horizontal="center" vertical="center"/>
    </xf>
    <xf numFmtId="49" fontId="9" fillId="0" borderId="64" xfId="8" applyNumberFormat="1" applyFont="1" applyFill="1" applyBorder="1" applyAlignment="1">
      <alignment horizontal="center" vertical="center"/>
    </xf>
    <xf numFmtId="49" fontId="9" fillId="2" borderId="21" xfId="8" applyNumberFormat="1" applyFont="1" applyFill="1" applyBorder="1" applyAlignment="1">
      <alignment horizontal="center" vertical="center"/>
    </xf>
    <xf numFmtId="0" fontId="3" fillId="0" borderId="21" xfId="8" applyNumberFormat="1" applyFont="1" applyFill="1" applyBorder="1" applyAlignment="1">
      <alignment horizontal="center"/>
    </xf>
    <xf numFmtId="0" fontId="3" fillId="0" borderId="16" xfId="8" applyNumberFormat="1" applyFont="1" applyFill="1" applyBorder="1" applyAlignment="1">
      <alignment horizontal="center"/>
    </xf>
    <xf numFmtId="49" fontId="9" fillId="2" borderId="20" xfId="8" applyNumberFormat="1" applyFont="1" applyFill="1" applyBorder="1" applyAlignment="1">
      <alignment horizontal="left" vertical="center"/>
    </xf>
    <xf numFmtId="49" fontId="9" fillId="2" borderId="12" xfId="8" applyNumberFormat="1" applyFont="1" applyFill="1" applyBorder="1" applyAlignment="1">
      <alignment horizontal="center" vertical="top"/>
    </xf>
    <xf numFmtId="49" fontId="9" fillId="2" borderId="22" xfId="8" applyNumberFormat="1" applyFont="1" applyFill="1" applyBorder="1" applyAlignment="1">
      <alignment horizontal="center" vertical="top"/>
    </xf>
    <xf numFmtId="49" fontId="9" fillId="2" borderId="44" xfId="8" applyNumberFormat="1" applyFont="1" applyFill="1" applyBorder="1" applyAlignment="1">
      <alignment horizontal="left"/>
    </xf>
    <xf numFmtId="49" fontId="9" fillId="2" borderId="45" xfId="8" applyNumberFormat="1" applyFont="1" applyFill="1" applyBorder="1" applyAlignment="1">
      <alignment horizontal="left"/>
    </xf>
    <xf numFmtId="49" fontId="9" fillId="2" borderId="46" xfId="8" applyNumberFormat="1" applyFont="1" applyFill="1" applyBorder="1" applyAlignment="1">
      <alignment horizontal="left"/>
    </xf>
    <xf numFmtId="49" fontId="9" fillId="2" borderId="41" xfId="8" applyNumberFormat="1" applyFont="1" applyFill="1" applyBorder="1" applyAlignment="1">
      <alignment horizontal="left"/>
    </xf>
    <xf numFmtId="49" fontId="9" fillId="2" borderId="42" xfId="8" applyNumberFormat="1" applyFont="1" applyFill="1" applyBorder="1" applyAlignment="1">
      <alignment horizontal="left"/>
    </xf>
    <xf numFmtId="49" fontId="9" fillId="2" borderId="43" xfId="8" applyNumberFormat="1" applyFont="1" applyFill="1" applyBorder="1" applyAlignment="1">
      <alignment horizontal="left"/>
    </xf>
    <xf numFmtId="49" fontId="9" fillId="2" borderId="44" xfId="8" applyNumberFormat="1" applyFont="1" applyFill="1" applyBorder="1" applyAlignment="1">
      <alignment horizontal="left" vertical="top" wrapText="1"/>
    </xf>
    <xf numFmtId="49" fontId="9" fillId="2" borderId="45" xfId="8" applyNumberFormat="1" applyFont="1" applyFill="1" applyBorder="1" applyAlignment="1">
      <alignment horizontal="left" vertical="top" wrapText="1"/>
    </xf>
    <xf numFmtId="49" fontId="9" fillId="2" borderId="46" xfId="8" applyNumberFormat="1" applyFont="1" applyFill="1" applyBorder="1" applyAlignment="1">
      <alignment horizontal="left" vertical="top" wrapText="1"/>
    </xf>
    <xf numFmtId="49" fontId="14" fillId="0" borderId="0" xfId="8" applyNumberFormat="1" applyFont="1" applyFill="1" applyAlignment="1">
      <alignment horizontal="left" vertical="center"/>
    </xf>
    <xf numFmtId="49" fontId="10" fillId="2" borderId="0" xfId="8" applyNumberFormat="1" applyFont="1" applyFill="1" applyBorder="1" applyAlignment="1">
      <alignment horizontal="left" vertical="top" wrapText="1"/>
    </xf>
    <xf numFmtId="49" fontId="34" fillId="2" borderId="0" xfId="8" applyNumberFormat="1" applyFont="1" applyFill="1" applyAlignment="1">
      <alignment horizontal="left" vertical="top" wrapText="1"/>
    </xf>
    <xf numFmtId="49" fontId="36" fillId="2" borderId="0" xfId="8" applyNumberFormat="1" applyFont="1" applyFill="1" applyAlignment="1">
      <alignment horizontal="left" vertical="top" wrapText="1"/>
    </xf>
    <xf numFmtId="49" fontId="10" fillId="2" borderId="0" xfId="8" applyNumberFormat="1" applyFont="1" applyFill="1" applyAlignment="1">
      <alignment horizontal="left" vertical="center"/>
    </xf>
    <xf numFmtId="49" fontId="10" fillId="2" borderId="0" xfId="8" applyNumberFormat="1" applyFont="1" applyFill="1" applyAlignment="1">
      <alignment horizontal="left" vertical="center" wrapText="1"/>
    </xf>
    <xf numFmtId="49" fontId="10" fillId="2" borderId="0" xfId="8" applyNumberFormat="1" applyFont="1" applyFill="1" applyAlignment="1">
      <alignment horizontal="left" wrapText="1"/>
    </xf>
    <xf numFmtId="49" fontId="9" fillId="2" borderId="20" xfId="8" applyNumberFormat="1" applyFont="1" applyFill="1" applyBorder="1" applyAlignment="1">
      <alignment horizontal="left" vertical="top"/>
    </xf>
    <xf numFmtId="0" fontId="3" fillId="0" borderId="20" xfId="8" applyNumberFormat="1" applyFont="1" applyFill="1" applyBorder="1" applyAlignment="1"/>
    <xf numFmtId="49" fontId="10" fillId="2" borderId="0" xfId="8" applyNumberFormat="1" applyFont="1" applyFill="1" applyAlignment="1">
      <alignment horizontal="left"/>
    </xf>
    <xf numFmtId="49" fontId="9" fillId="0" borderId="35" xfId="8" applyNumberFormat="1" applyFont="1" applyFill="1" applyBorder="1" applyAlignment="1">
      <alignment horizontal="center"/>
    </xf>
    <xf numFmtId="49" fontId="9" fillId="0" borderId="20" xfId="8" applyNumberFormat="1" applyFont="1" applyFill="1" applyBorder="1" applyAlignment="1">
      <alignment horizontal="center"/>
    </xf>
    <xf numFmtId="49" fontId="9" fillId="0" borderId="36" xfId="8" applyNumberFormat="1" applyFont="1" applyFill="1" applyBorder="1" applyAlignment="1">
      <alignment horizontal="center"/>
    </xf>
    <xf numFmtId="49" fontId="9" fillId="2" borderId="63" xfId="8" applyNumberFormat="1" applyFont="1" applyFill="1" applyBorder="1" applyAlignment="1">
      <alignment horizontal="center"/>
    </xf>
    <xf numFmtId="49" fontId="9" fillId="2" borderId="0" xfId="8" applyNumberFormat="1" applyFont="1" applyFill="1" applyAlignment="1">
      <alignment horizontal="left" vertical="center" wrapText="1"/>
    </xf>
    <xf numFmtId="0" fontId="14" fillId="0" borderId="55" xfId="12" applyFont="1" applyFill="1" applyBorder="1" applyAlignment="1">
      <alignment horizontal="center" vertical="center" wrapText="1"/>
    </xf>
    <xf numFmtId="0" fontId="14" fillId="0" borderId="10" xfId="12" applyFont="1" applyFill="1" applyBorder="1" applyAlignment="1">
      <alignment horizontal="center" vertical="center" wrapText="1"/>
    </xf>
    <xf numFmtId="0" fontId="14" fillId="0" borderId="23" xfId="12" applyFont="1" applyFill="1" applyBorder="1" applyAlignment="1">
      <alignment horizontal="center" vertical="center" wrapText="1"/>
    </xf>
    <xf numFmtId="0" fontId="14" fillId="0" borderId="56" xfId="12" applyFont="1" applyFill="1" applyBorder="1" applyAlignment="1">
      <alignment horizontal="center" vertical="center" wrapText="1"/>
    </xf>
    <xf numFmtId="0" fontId="14" fillId="0" borderId="57" xfId="12" applyFont="1" applyFill="1" applyBorder="1" applyAlignment="1">
      <alignment horizontal="center" vertical="center" wrapText="1"/>
    </xf>
    <xf numFmtId="0" fontId="14" fillId="0" borderId="38" xfId="12" applyFont="1" applyFill="1" applyBorder="1" applyAlignment="1">
      <alignment horizontal="center" vertical="center" wrapText="1"/>
    </xf>
    <xf numFmtId="0" fontId="14" fillId="0" borderId="30" xfId="12" applyFont="1" applyFill="1" applyBorder="1" applyAlignment="1">
      <alignment horizontal="center" vertical="center" wrapText="1"/>
    </xf>
    <xf numFmtId="0" fontId="14" fillId="0" borderId="58" xfId="12" applyFont="1" applyFill="1" applyBorder="1" applyAlignment="1">
      <alignment horizontal="center" vertical="center" wrapText="1"/>
    </xf>
    <xf numFmtId="0" fontId="14" fillId="0" borderId="39" xfId="12" applyFont="1" applyFill="1" applyBorder="1" applyAlignment="1">
      <alignment horizontal="center" vertical="center" wrapText="1"/>
    </xf>
    <xf numFmtId="0" fontId="14" fillId="0" borderId="53" xfId="12" applyFont="1" applyFill="1" applyBorder="1" applyAlignment="1">
      <alignment horizontal="center" vertical="center"/>
    </xf>
    <xf numFmtId="0" fontId="14" fillId="0" borderId="54" xfId="12" applyFont="1" applyFill="1" applyBorder="1" applyAlignment="1">
      <alignment horizontal="center" vertical="center"/>
    </xf>
    <xf numFmtId="0" fontId="14" fillId="0" borderId="59" xfId="12" applyFont="1" applyFill="1" applyBorder="1" applyAlignment="1">
      <alignment horizontal="center" vertical="center"/>
    </xf>
    <xf numFmtId="0" fontId="14" fillId="0" borderId="52" xfId="12" applyFont="1" applyFill="1" applyBorder="1" applyAlignment="1">
      <alignment horizontal="center" vertical="center" wrapText="1"/>
    </xf>
    <xf numFmtId="0" fontId="14" fillId="0" borderId="53" xfId="12" applyFont="1" applyFill="1" applyBorder="1" applyAlignment="1">
      <alignment horizontal="center" vertical="center" wrapText="1"/>
    </xf>
    <xf numFmtId="0" fontId="14" fillId="0" borderId="59" xfId="12" applyFont="1" applyFill="1" applyBorder="1" applyAlignment="1">
      <alignment horizontal="center" vertical="center" wrapText="1"/>
    </xf>
    <xf numFmtId="0" fontId="14" fillId="0" borderId="58" xfId="12" applyFont="1" applyFill="1" applyBorder="1" applyAlignment="1">
      <alignment horizontal="center" vertical="center"/>
    </xf>
    <xf numFmtId="0" fontId="14" fillId="0" borderId="38" xfId="12" applyFont="1" applyFill="1" applyBorder="1" applyAlignment="1">
      <alignment horizontal="center" vertical="center"/>
    </xf>
    <xf numFmtId="0" fontId="14" fillId="0" borderId="39" xfId="12" applyFont="1" applyFill="1" applyBorder="1" applyAlignment="1">
      <alignment horizontal="center" vertical="center"/>
    </xf>
    <xf numFmtId="0" fontId="14" fillId="0" borderId="52" xfId="12" applyFont="1" applyFill="1" applyBorder="1" applyAlignment="1">
      <alignment horizontal="center" vertical="center"/>
    </xf>
    <xf numFmtId="188" fontId="14" fillId="0" borderId="55" xfId="13" applyNumberFormat="1" applyFont="1" applyFill="1" applyBorder="1" applyAlignment="1">
      <alignment horizontal="center" vertical="center" wrapText="1"/>
    </xf>
    <xf numFmtId="188" fontId="14" fillId="0" borderId="10" xfId="13" applyNumberFormat="1" applyFont="1" applyFill="1" applyBorder="1" applyAlignment="1">
      <alignment horizontal="center" vertical="center" wrapText="1"/>
    </xf>
    <xf numFmtId="188" fontId="14" fillId="0" borderId="23" xfId="13" applyNumberFormat="1" applyFont="1" applyFill="1" applyBorder="1" applyAlignment="1">
      <alignment horizontal="center" vertical="center" wrapText="1"/>
    </xf>
    <xf numFmtId="0" fontId="14" fillId="0" borderId="47" xfId="12" applyFont="1" applyFill="1" applyBorder="1" applyAlignment="1">
      <alignment horizontal="center" vertical="center" wrapText="1"/>
    </xf>
    <xf numFmtId="0" fontId="14" fillId="0" borderId="9" xfId="12" applyFont="1" applyFill="1" applyBorder="1" applyAlignment="1">
      <alignment horizontal="center" vertical="center" wrapText="1"/>
    </xf>
    <xf numFmtId="0" fontId="9" fillId="2" borderId="61" xfId="8" applyFont="1" applyFill="1" applyBorder="1" applyAlignment="1">
      <alignment horizontal="center" vertical="center" wrapText="1"/>
    </xf>
    <xf numFmtId="0" fontId="9" fillId="2" borderId="22" xfId="8" applyFont="1" applyFill="1" applyBorder="1" applyAlignment="1">
      <alignment horizontal="center" vertical="center" wrapText="1"/>
    </xf>
    <xf numFmtId="49" fontId="9" fillId="2" borderId="69" xfId="8" applyNumberFormat="1" applyFont="1" applyFill="1" applyBorder="1" applyAlignment="1">
      <alignment horizontal="center" vertical="center" wrapText="1"/>
    </xf>
    <xf numFmtId="0" fontId="9" fillId="2" borderId="62" xfId="8" applyFont="1" applyFill="1" applyBorder="1" applyAlignment="1">
      <alignment horizontal="center" vertical="center" wrapText="1"/>
    </xf>
    <xf numFmtId="0" fontId="9" fillId="2" borderId="63" xfId="8" applyFont="1" applyFill="1" applyBorder="1" applyAlignment="1">
      <alignment horizontal="center" vertical="center" wrapText="1"/>
    </xf>
    <xf numFmtId="0" fontId="3" fillId="0" borderId="64" xfId="8" applyNumberFormat="1" applyFont="1" applyFill="1" applyBorder="1" applyAlignment="1">
      <alignment horizontal="center" vertical="center" wrapText="1"/>
    </xf>
    <xf numFmtId="0" fontId="9" fillId="2" borderId="64" xfId="8" applyFont="1" applyFill="1" applyBorder="1" applyAlignment="1">
      <alignment horizontal="center" vertical="center" wrapText="1"/>
    </xf>
    <xf numFmtId="49" fontId="9" fillId="2" borderId="52" xfId="8" applyNumberFormat="1" applyFont="1" applyFill="1" applyBorder="1" applyAlignment="1">
      <alignment horizontal="center" vertical="center"/>
    </xf>
    <xf numFmtId="49" fontId="9" fillId="2" borderId="54" xfId="8" applyNumberFormat="1" applyFont="1" applyFill="1" applyBorder="1" applyAlignment="1">
      <alignment horizontal="center"/>
    </xf>
    <xf numFmtId="49" fontId="9" fillId="2" borderId="59" xfId="8" applyNumberFormat="1" applyFont="1" applyFill="1" applyBorder="1" applyAlignment="1">
      <alignment horizontal="center"/>
    </xf>
    <xf numFmtId="49" fontId="9" fillId="2" borderId="61" xfId="8" applyNumberFormat="1" applyFont="1" applyFill="1" applyBorder="1" applyAlignment="1">
      <alignment horizontal="center" vertical="top"/>
    </xf>
    <xf numFmtId="49" fontId="9" fillId="2" borderId="69" xfId="8" applyNumberFormat="1" applyFont="1" applyFill="1" applyBorder="1" applyAlignment="1">
      <alignment horizontal="center" vertical="top"/>
    </xf>
    <xf numFmtId="49" fontId="9" fillId="2" borderId="61" xfId="8" applyNumberFormat="1" applyFont="1" applyFill="1" applyBorder="1" applyAlignment="1">
      <alignment horizontal="center" vertical="top" wrapText="1"/>
    </xf>
    <xf numFmtId="49" fontId="9" fillId="2" borderId="69" xfId="8" applyNumberFormat="1" applyFont="1" applyFill="1" applyBorder="1" applyAlignment="1">
      <alignment horizontal="center" vertical="top" wrapText="1"/>
    </xf>
    <xf numFmtId="49" fontId="9" fillId="2" borderId="22" xfId="8" applyNumberFormat="1" applyFont="1" applyFill="1" applyBorder="1" applyAlignment="1">
      <alignment horizontal="center" vertical="top" wrapText="1"/>
    </xf>
    <xf numFmtId="49" fontId="9" fillId="2" borderId="65" xfId="8" applyNumberFormat="1" applyFont="1" applyFill="1" applyBorder="1" applyAlignment="1">
      <alignment horizontal="center" vertical="top"/>
    </xf>
    <xf numFmtId="49" fontId="9" fillId="2" borderId="70" xfId="8" applyNumberFormat="1" applyFont="1" applyFill="1" applyBorder="1" applyAlignment="1">
      <alignment horizontal="center" vertical="top"/>
    </xf>
    <xf numFmtId="49" fontId="9" fillId="2" borderId="35" xfId="8" applyNumberFormat="1" applyFont="1" applyFill="1" applyBorder="1" applyAlignment="1">
      <alignment horizontal="center" vertical="top"/>
    </xf>
    <xf numFmtId="49" fontId="9" fillId="2" borderId="36" xfId="8" applyNumberFormat="1" applyFont="1" applyFill="1" applyBorder="1" applyAlignment="1">
      <alignment horizontal="center" vertical="top"/>
    </xf>
    <xf numFmtId="49" fontId="9" fillId="2" borderId="62" xfId="8" applyNumberFormat="1" applyFont="1" applyFill="1" applyBorder="1" applyAlignment="1">
      <alignment horizontal="center" vertical="top"/>
    </xf>
    <xf numFmtId="49" fontId="9" fillId="2" borderId="63" xfId="8" applyNumberFormat="1" applyFont="1" applyFill="1" applyBorder="1" applyAlignment="1">
      <alignment horizontal="center" vertical="top"/>
    </xf>
    <xf numFmtId="49" fontId="9" fillId="2" borderId="64" xfId="8" applyNumberFormat="1" applyFont="1" applyFill="1" applyBorder="1" applyAlignment="1">
      <alignment horizontal="center" vertical="top"/>
    </xf>
    <xf numFmtId="49" fontId="9" fillId="2" borderId="65" xfId="8" applyNumberFormat="1" applyFont="1" applyFill="1" applyBorder="1" applyAlignment="1">
      <alignment horizontal="center" vertical="top" wrapText="1"/>
    </xf>
    <xf numFmtId="49" fontId="9" fillId="2" borderId="70" xfId="8" applyNumberFormat="1" applyFont="1" applyFill="1" applyBorder="1" applyAlignment="1">
      <alignment horizontal="center" vertical="top" wrapText="1"/>
    </xf>
    <xf numFmtId="49" fontId="9" fillId="2" borderId="35" xfId="8" applyNumberFormat="1" applyFont="1" applyFill="1" applyBorder="1" applyAlignment="1">
      <alignment horizontal="center" vertical="top" wrapText="1"/>
    </xf>
    <xf numFmtId="49" fontId="9" fillId="2" borderId="36" xfId="8" applyNumberFormat="1" applyFont="1" applyFill="1" applyBorder="1" applyAlignment="1">
      <alignment horizontal="center" vertical="top" wrapText="1"/>
    </xf>
    <xf numFmtId="49" fontId="9" fillId="2" borderId="61"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49" fontId="9" fillId="2" borderId="71" xfId="8" applyNumberFormat="1" applyFont="1" applyFill="1" applyBorder="1" applyAlignment="1">
      <alignment horizontal="center" vertical="center"/>
    </xf>
    <xf numFmtId="0" fontId="9" fillId="2" borderId="71" xfId="8" applyFont="1" applyFill="1" applyBorder="1" applyAlignment="1">
      <alignment horizontal="center" vertical="center" wrapText="1"/>
    </xf>
    <xf numFmtId="0" fontId="9" fillId="2" borderId="70" xfId="8" applyFont="1" applyFill="1" applyBorder="1" applyAlignment="1">
      <alignment horizontal="center" vertical="center" wrapText="1"/>
    </xf>
    <xf numFmtId="49" fontId="9" fillId="2" borderId="0" xfId="8" applyNumberFormat="1" applyFont="1" applyFill="1" applyAlignment="1">
      <alignment horizontal="center" vertical="center" wrapText="1"/>
    </xf>
    <xf numFmtId="49" fontId="9" fillId="2" borderId="69" xfId="8" applyNumberFormat="1" applyFont="1" applyFill="1" applyBorder="1" applyAlignment="1">
      <alignment horizontal="center" vertical="center"/>
    </xf>
    <xf numFmtId="0" fontId="9" fillId="2" borderId="62" xfId="8" applyFont="1" applyFill="1" applyBorder="1" applyAlignment="1">
      <alignment horizontal="center" wrapText="1"/>
    </xf>
    <xf numFmtId="0" fontId="9" fillId="2" borderId="63" xfId="8" applyFont="1" applyFill="1" applyBorder="1" applyAlignment="1">
      <alignment horizontal="center" wrapText="1"/>
    </xf>
    <xf numFmtId="0" fontId="9" fillId="2" borderId="64" xfId="8" applyFont="1" applyFill="1" applyBorder="1" applyAlignment="1">
      <alignment horizontal="center" wrapText="1"/>
    </xf>
    <xf numFmtId="49" fontId="9" fillId="2" borderId="0" xfId="8" applyNumberFormat="1" applyFont="1" applyFill="1" applyBorder="1" applyAlignment="1">
      <alignment horizontal="left" wrapText="1"/>
    </xf>
    <xf numFmtId="49" fontId="9" fillId="2" borderId="65" xfId="8" applyNumberFormat="1" applyFont="1" applyFill="1" applyBorder="1" applyAlignment="1">
      <alignment horizontal="center"/>
    </xf>
    <xf numFmtId="0" fontId="3" fillId="0" borderId="71" xfId="8" applyNumberFormat="1" applyFont="1" applyFill="1" applyBorder="1" applyAlignment="1">
      <alignment horizontal="center"/>
    </xf>
    <xf numFmtId="0" fontId="3" fillId="0" borderId="70" xfId="8" applyNumberFormat="1" applyFont="1" applyFill="1" applyBorder="1" applyAlignment="1">
      <alignment horizontal="center"/>
    </xf>
    <xf numFmtId="0" fontId="3" fillId="0" borderId="63" xfId="8" applyNumberFormat="1" applyFont="1" applyFill="1" applyBorder="1" applyAlignment="1">
      <alignment horizontal="center"/>
    </xf>
    <xf numFmtId="0" fontId="3" fillId="0" borderId="64" xfId="8" applyNumberFormat="1" applyFont="1" applyFill="1" applyBorder="1" applyAlignment="1">
      <alignment horizontal="center"/>
    </xf>
    <xf numFmtId="49" fontId="10" fillId="0" borderId="0" xfId="8" applyNumberFormat="1" applyFont="1" applyFill="1" applyBorder="1" applyAlignment="1">
      <alignment horizontal="left" wrapText="1"/>
    </xf>
    <xf numFmtId="49" fontId="9" fillId="0" borderId="61" xfId="8" applyNumberFormat="1" applyFont="1" applyFill="1" applyBorder="1" applyAlignment="1">
      <alignment horizontal="center"/>
    </xf>
    <xf numFmtId="49" fontId="9" fillId="0" borderId="65" xfId="8" applyNumberFormat="1" applyFont="1" applyFill="1" applyBorder="1" applyAlignment="1">
      <alignment horizontal="center" vertical="center"/>
    </xf>
    <xf numFmtId="0" fontId="3" fillId="0" borderId="71" xfId="8" applyNumberFormat="1" applyFont="1" applyFill="1" applyBorder="1" applyAlignment="1">
      <alignment horizontal="center" vertical="center"/>
    </xf>
    <xf numFmtId="0" fontId="3" fillId="0" borderId="70" xfId="8" applyNumberFormat="1" applyFont="1" applyFill="1" applyBorder="1" applyAlignment="1">
      <alignment horizontal="center" vertical="center"/>
    </xf>
    <xf numFmtId="0" fontId="3" fillId="0" borderId="63" xfId="8" applyNumberFormat="1" applyFont="1" applyFill="1" applyBorder="1" applyAlignment="1">
      <alignment horizontal="center" vertical="center"/>
    </xf>
    <xf numFmtId="0" fontId="3" fillId="0" borderId="64" xfId="8" applyNumberFormat="1" applyFont="1" applyFill="1" applyBorder="1" applyAlignment="1">
      <alignment horizontal="center" vertical="center"/>
    </xf>
    <xf numFmtId="49" fontId="9" fillId="2" borderId="61" xfId="8" applyNumberFormat="1" applyFont="1" applyFill="1" applyBorder="1" applyAlignment="1">
      <alignment horizontal="center"/>
    </xf>
    <xf numFmtId="49" fontId="9" fillId="2" borderId="35" xfId="8" applyNumberFormat="1" applyFont="1" applyFill="1" applyBorder="1" applyAlignment="1">
      <alignment horizontal="center"/>
    </xf>
    <xf numFmtId="49" fontId="86" fillId="3" borderId="20" xfId="0" applyNumberFormat="1" applyFont="1" applyFill="1" applyBorder="1" applyAlignment="1">
      <alignment horizontal="left" vertical="top" wrapText="1"/>
    </xf>
    <xf numFmtId="49" fontId="86" fillId="2" borderId="0" xfId="0" applyNumberFormat="1" applyFont="1" applyFill="1" applyBorder="1" applyAlignment="1">
      <alignment horizontal="left" wrapText="1"/>
    </xf>
    <xf numFmtId="49" fontId="86" fillId="2" borderId="0" xfId="0" applyNumberFormat="1" applyFont="1" applyFill="1" applyAlignment="1">
      <alignment horizontal="left" wrapText="1"/>
    </xf>
    <xf numFmtId="0" fontId="88" fillId="2" borderId="0" xfId="0" applyFont="1" applyFill="1" applyAlignment="1">
      <alignment horizontal="left" wrapText="1"/>
    </xf>
    <xf numFmtId="49" fontId="88" fillId="2" borderId="0" xfId="0" applyNumberFormat="1" applyFont="1" applyFill="1" applyAlignment="1">
      <alignment horizontal="left" wrapText="1"/>
    </xf>
    <xf numFmtId="49" fontId="92" fillId="2" borderId="0" xfId="0" applyNumberFormat="1" applyFont="1" applyFill="1" applyAlignment="1">
      <alignment horizontal="left" wrapText="1"/>
    </xf>
    <xf numFmtId="49" fontId="86" fillId="2" borderId="62" xfId="0" applyNumberFormat="1" applyFont="1" applyFill="1" applyBorder="1" applyAlignment="1">
      <alignment horizontal="center" vertical="center" wrapText="1"/>
    </xf>
    <xf numFmtId="49" fontId="86" fillId="2" borderId="64" xfId="0" applyNumberFormat="1" applyFont="1" applyFill="1" applyBorder="1" applyAlignment="1">
      <alignment horizontal="center" vertical="center"/>
    </xf>
    <xf numFmtId="49" fontId="86" fillId="2" borderId="52" xfId="0" applyNumberFormat="1" applyFont="1" applyFill="1" applyBorder="1" applyAlignment="1">
      <alignment horizontal="center" vertical="center" wrapText="1"/>
    </xf>
    <xf numFmtId="49" fontId="86" fillId="2" borderId="52" xfId="0" applyNumberFormat="1" applyFont="1" applyFill="1" applyBorder="1" applyAlignment="1">
      <alignment horizontal="center" vertical="center"/>
    </xf>
    <xf numFmtId="0" fontId="86" fillId="2" borderId="52" xfId="0" applyFont="1" applyFill="1" applyBorder="1" applyAlignment="1">
      <alignment horizontal="center" vertical="center" wrapText="1"/>
    </xf>
    <xf numFmtId="0" fontId="86" fillId="2" borderId="63" xfId="0" applyFont="1" applyFill="1" applyBorder="1" applyAlignment="1">
      <alignment horizontal="center" vertical="center" wrapText="1"/>
    </xf>
    <xf numFmtId="0" fontId="86" fillId="2" borderId="64" xfId="0" applyFont="1" applyFill="1" applyBorder="1" applyAlignment="1">
      <alignment horizontal="center" vertical="center" wrapText="1"/>
    </xf>
    <xf numFmtId="0" fontId="86" fillId="2" borderId="62" xfId="0" applyFont="1" applyFill="1" applyBorder="1" applyAlignment="1">
      <alignment horizontal="center" vertical="center" wrapText="1"/>
    </xf>
    <xf numFmtId="49" fontId="86" fillId="3" borderId="0" xfId="0" applyNumberFormat="1" applyFont="1" applyFill="1" applyAlignment="1">
      <alignment horizontal="left" vertical="top" wrapText="1"/>
    </xf>
    <xf numFmtId="49" fontId="86" fillId="3" borderId="0" xfId="0" applyNumberFormat="1" applyFont="1" applyFill="1" applyAlignment="1">
      <alignment horizontal="left" vertical="top"/>
    </xf>
    <xf numFmtId="49" fontId="86" fillId="2" borderId="52" xfId="0" applyNumberFormat="1" applyFont="1" applyFill="1" applyBorder="1" applyAlignment="1">
      <alignment horizontal="left" vertical="center" wrapText="1"/>
    </xf>
    <xf numFmtId="0" fontId="100" fillId="3" borderId="74" xfId="0" applyFont="1" applyFill="1" applyBorder="1" applyAlignment="1">
      <alignment horizontal="left" vertical="center" wrapText="1"/>
    </xf>
    <xf numFmtId="0" fontId="100" fillId="3" borderId="75" xfId="0" applyFont="1" applyFill="1" applyBorder="1" applyAlignment="1">
      <alignment horizontal="left" vertical="center" wrapText="1"/>
    </xf>
    <xf numFmtId="0" fontId="100" fillId="3" borderId="76" xfId="0" applyFont="1" applyFill="1" applyBorder="1" applyAlignment="1">
      <alignment horizontal="left" vertical="center" wrapText="1"/>
    </xf>
    <xf numFmtId="0" fontId="100" fillId="0" borderId="73" xfId="0" applyFont="1" applyFill="1" applyBorder="1" applyAlignment="1">
      <alignment horizontal="center" vertical="center" wrapText="1"/>
    </xf>
    <xf numFmtId="0" fontId="96" fillId="0" borderId="73" xfId="0" applyNumberFormat="1" applyFont="1" applyFill="1" applyBorder="1" applyAlignment="1"/>
    <xf numFmtId="0" fontId="100" fillId="0" borderId="73" xfId="0" applyNumberFormat="1" applyFont="1" applyFill="1" applyBorder="1" applyAlignment="1">
      <alignment horizontal="center"/>
    </xf>
    <xf numFmtId="49" fontId="97" fillId="2" borderId="0" xfId="0" applyNumberFormat="1" applyFont="1" applyFill="1" applyAlignment="1">
      <alignment horizontal="left" wrapText="1"/>
    </xf>
    <xf numFmtId="49" fontId="97" fillId="2" borderId="73" xfId="0" applyNumberFormat="1" applyFont="1" applyFill="1" applyBorder="1" applyAlignment="1">
      <alignment horizontal="left" wrapText="1"/>
    </xf>
    <xf numFmtId="0" fontId="98" fillId="2" borderId="0" xfId="0" applyFont="1" applyFill="1" applyAlignment="1">
      <alignment horizontal="left" vertical="top" wrapText="1"/>
    </xf>
    <xf numFmtId="49" fontId="98" fillId="2" borderId="0" xfId="0" applyNumberFormat="1" applyFont="1" applyFill="1" applyBorder="1" applyAlignment="1">
      <alignment horizontal="left" wrapText="1"/>
    </xf>
    <xf numFmtId="49" fontId="97" fillId="2" borderId="73" xfId="0" applyNumberFormat="1" applyFont="1" applyFill="1" applyBorder="1" applyAlignment="1">
      <alignment horizontal="left" vertical="center" wrapText="1"/>
    </xf>
    <xf numFmtId="49" fontId="97" fillId="2" borderId="73" xfId="0" applyNumberFormat="1" applyFont="1" applyFill="1" applyBorder="1" applyAlignment="1">
      <alignment horizontal="left" vertical="center"/>
    </xf>
    <xf numFmtId="0" fontId="97" fillId="2" borderId="73" xfId="0" applyFont="1" applyFill="1" applyBorder="1" applyAlignment="1">
      <alignment horizontal="left" vertical="center" wrapText="1"/>
    </xf>
    <xf numFmtId="49" fontId="92" fillId="0" borderId="30" xfId="8" applyNumberFormat="1" applyFont="1" applyFill="1" applyBorder="1" applyAlignment="1">
      <alignment vertical="center" wrapText="1"/>
    </xf>
    <xf numFmtId="0" fontId="92" fillId="0" borderId="73" xfId="32" applyFont="1" applyFill="1" applyBorder="1" applyAlignment="1">
      <alignment vertical="center" wrapText="1"/>
    </xf>
    <xf numFmtId="0" fontId="92" fillId="0" borderId="73" xfId="32" applyFont="1" applyFill="1" applyBorder="1" applyAlignment="1">
      <alignment vertical="center"/>
    </xf>
    <xf numFmtId="0" fontId="92" fillId="0" borderId="73" xfId="8" applyFont="1" applyFill="1" applyBorder="1" applyAlignment="1">
      <alignment vertical="center" wrapText="1"/>
    </xf>
    <xf numFmtId="168" fontId="92" fillId="0" borderId="74" xfId="8" applyNumberFormat="1" applyFont="1" applyFill="1" applyBorder="1" applyAlignment="1">
      <alignment vertical="center"/>
    </xf>
    <xf numFmtId="168" fontId="92" fillId="0" borderId="75" xfId="8" applyNumberFormat="1" applyFont="1" applyFill="1" applyBorder="1" applyAlignment="1">
      <alignment vertical="center"/>
    </xf>
    <xf numFmtId="0" fontId="90" fillId="0" borderId="0" xfId="32" applyFont="1" applyFill="1" applyBorder="1" applyAlignment="1">
      <alignment vertical="center" wrapText="1"/>
    </xf>
    <xf numFmtId="0" fontId="90" fillId="0" borderId="0" xfId="8" applyFont="1" applyFill="1" applyAlignment="1">
      <alignment vertical="center" wrapText="1"/>
    </xf>
    <xf numFmtId="0" fontId="90" fillId="0" borderId="0" xfId="8" applyFont="1" applyFill="1" applyAlignment="1">
      <alignment vertical="center"/>
    </xf>
    <xf numFmtId="0" fontId="91" fillId="0" borderId="0" xfId="0" applyNumberFormat="1" applyFont="1" applyFill="1" applyBorder="1" applyAlignment="1">
      <alignment horizontal="left" wrapText="1"/>
    </xf>
    <xf numFmtId="49" fontId="91" fillId="0" borderId="73" xfId="0" applyNumberFormat="1" applyFont="1" applyFill="1" applyBorder="1" applyAlignment="1">
      <alignment horizontal="left" vertical="center" wrapText="1"/>
    </xf>
    <xf numFmtId="49" fontId="91" fillId="0" borderId="73" xfId="0" applyNumberFormat="1" applyFont="1" applyFill="1" applyBorder="1" applyAlignment="1">
      <alignment horizontal="left" vertical="center"/>
    </xf>
    <xf numFmtId="49" fontId="91" fillId="0" borderId="73" xfId="0" applyNumberFormat="1" applyFont="1" applyFill="1" applyBorder="1" applyAlignment="1">
      <alignment horizontal="center" vertical="center" wrapText="1"/>
    </xf>
    <xf numFmtId="49" fontId="91" fillId="0" borderId="73" xfId="0" applyNumberFormat="1" applyFont="1" applyFill="1" applyBorder="1" applyAlignment="1">
      <alignment horizontal="center" vertical="center"/>
    </xf>
    <xf numFmtId="0" fontId="87" fillId="0" borderId="0" xfId="0" applyFont="1" applyFill="1" applyBorder="1" applyAlignment="1">
      <alignment horizontal="left" wrapText="1"/>
    </xf>
    <xf numFmtId="49" fontId="86" fillId="0" borderId="74" xfId="0" applyNumberFormat="1" applyFont="1" applyFill="1" applyBorder="1" applyAlignment="1">
      <alignment horizontal="left" vertical="top" wrapText="1"/>
    </xf>
    <xf numFmtId="49" fontId="86" fillId="0" borderId="75" xfId="0" applyNumberFormat="1" applyFont="1" applyFill="1" applyBorder="1" applyAlignment="1">
      <alignment horizontal="left" vertical="top" wrapText="1"/>
    </xf>
    <xf numFmtId="49" fontId="86" fillId="0" borderId="76" xfId="0" applyNumberFormat="1" applyFont="1" applyFill="1" applyBorder="1" applyAlignment="1">
      <alignment horizontal="left" vertical="top" wrapText="1"/>
    </xf>
    <xf numFmtId="49" fontId="86" fillId="0" borderId="77" xfId="0" applyNumberFormat="1" applyFont="1" applyFill="1" applyBorder="1" applyAlignment="1">
      <alignment horizontal="center" vertical="center"/>
    </xf>
    <xf numFmtId="49" fontId="86" fillId="0" borderId="78" xfId="0" applyNumberFormat="1" applyFont="1" applyFill="1" applyBorder="1" applyAlignment="1">
      <alignment horizontal="center" vertical="center"/>
    </xf>
    <xf numFmtId="49" fontId="86" fillId="0" borderId="79" xfId="0" applyNumberFormat="1" applyFont="1" applyFill="1" applyBorder="1" applyAlignment="1">
      <alignment horizontal="center" vertical="center"/>
    </xf>
    <xf numFmtId="49" fontId="86" fillId="0" borderId="80" xfId="0" applyNumberFormat="1" applyFont="1" applyFill="1" applyBorder="1" applyAlignment="1">
      <alignment horizontal="center" vertical="center"/>
    </xf>
    <xf numFmtId="49" fontId="86" fillId="0" borderId="38" xfId="0" applyNumberFormat="1" applyFont="1" applyFill="1" applyBorder="1" applyAlignment="1">
      <alignment horizontal="center"/>
    </xf>
    <xf numFmtId="49" fontId="86" fillId="0" borderId="30" xfId="0" applyNumberFormat="1" applyFont="1" applyFill="1" applyBorder="1" applyAlignment="1">
      <alignment horizontal="center"/>
    </xf>
    <xf numFmtId="49" fontId="86" fillId="0" borderId="39" xfId="0" applyNumberFormat="1" applyFont="1" applyFill="1" applyBorder="1" applyAlignment="1">
      <alignment horizontal="center"/>
    </xf>
    <xf numFmtId="199" fontId="108" fillId="0" borderId="52" xfId="33" applyNumberFormat="1" applyFont="1" applyFill="1" applyBorder="1" applyAlignment="1">
      <alignment horizontal="center"/>
    </xf>
    <xf numFmtId="199" fontId="109" fillId="0" borderId="55" xfId="33" applyNumberFormat="1" applyFont="1" applyFill="1" applyBorder="1" applyAlignment="1">
      <alignment horizontal="center"/>
    </xf>
    <xf numFmtId="199" fontId="109" fillId="0" borderId="10" xfId="33" applyNumberFormat="1" applyFont="1" applyFill="1" applyBorder="1" applyAlignment="1">
      <alignment horizontal="center"/>
    </xf>
    <xf numFmtId="199" fontId="109" fillId="0" borderId="23" xfId="33" applyNumberFormat="1" applyFont="1" applyFill="1" applyBorder="1" applyAlignment="1">
      <alignment horizontal="center"/>
    </xf>
    <xf numFmtId="49" fontId="9" fillId="2" borderId="65" xfId="8" applyNumberFormat="1" applyFont="1" applyFill="1" applyBorder="1" applyAlignment="1">
      <alignment horizontal="center" vertical="center"/>
    </xf>
    <xf numFmtId="0" fontId="10" fillId="2" borderId="0" xfId="8" applyFont="1" applyFill="1" applyBorder="1" applyAlignment="1">
      <alignment horizontal="left" wrapText="1"/>
    </xf>
    <xf numFmtId="0" fontId="9" fillId="2" borderId="0" xfId="8" applyFont="1" applyFill="1" applyBorder="1" applyAlignment="1">
      <alignment horizontal="left" wrapText="1"/>
    </xf>
    <xf numFmtId="0" fontId="3" fillId="0" borderId="0" xfId="8" applyNumberFormat="1" applyFont="1" applyFill="1" applyBorder="1" applyAlignment="1">
      <alignment horizontal="left"/>
    </xf>
    <xf numFmtId="0" fontId="44" fillId="0" borderId="47" xfId="20" applyNumberFormat="1" applyFont="1" applyFill="1" applyBorder="1" applyAlignment="1">
      <alignment horizontal="left"/>
    </xf>
    <xf numFmtId="0" fontId="44" fillId="0" borderId="0" xfId="20" applyNumberFormat="1" applyFont="1" applyFill="1" applyBorder="1" applyAlignment="1">
      <alignment horizontal="left"/>
    </xf>
    <xf numFmtId="0" fontId="16" fillId="0" borderId="48" xfId="20" applyNumberFormat="1" applyFont="1" applyFill="1" applyBorder="1" applyAlignment="1">
      <alignment horizontal="left" vertical="top"/>
    </xf>
    <xf numFmtId="0" fontId="41" fillId="3" borderId="4" xfId="20" applyNumberFormat="1" applyFont="1" applyFill="1" applyBorder="1" applyAlignment="1">
      <alignment horizontal="center" vertical="center" wrapText="1"/>
    </xf>
    <xf numFmtId="0" fontId="41" fillId="3" borderId="4" xfId="20" applyNumberFormat="1" applyFont="1" applyFill="1" applyBorder="1" applyAlignment="1">
      <alignment horizontal="center" vertical="center"/>
    </xf>
    <xf numFmtId="0" fontId="16" fillId="3" borderId="4" xfId="20" applyNumberFormat="1" applyFont="1" applyFill="1" applyBorder="1" applyAlignment="1">
      <alignment horizontal="center" vertical="center"/>
    </xf>
    <xf numFmtId="0" fontId="41" fillId="3" borderId="4" xfId="20" applyNumberFormat="1" applyFont="1" applyFill="1" applyBorder="1" applyAlignment="1">
      <alignment horizontal="left" vertical="center" wrapText="1"/>
    </xf>
    <xf numFmtId="174" fontId="31" fillId="0" borderId="6" xfId="20" applyFont="1" applyBorder="1" applyAlignment="1">
      <alignment horizontal="left"/>
    </xf>
    <xf numFmtId="174" fontId="31" fillId="0" borderId="0" xfId="20" applyFont="1" applyAlignment="1">
      <alignment horizontal="left" vertical="top"/>
    </xf>
    <xf numFmtId="0" fontId="16" fillId="3" borderId="0" xfId="20" applyNumberFormat="1" applyFont="1" applyFill="1" applyBorder="1" applyAlignment="1">
      <alignment horizontal="left" vertical="top"/>
    </xf>
    <xf numFmtId="49" fontId="9" fillId="2" borderId="12" xfId="21" applyNumberFormat="1" applyFont="1" applyFill="1" applyBorder="1" applyAlignment="1">
      <alignment horizontal="center" vertical="center" wrapText="1"/>
    </xf>
    <xf numFmtId="49" fontId="9" fillId="2" borderId="22" xfId="21" applyNumberFormat="1" applyFont="1" applyFill="1" applyBorder="1" applyAlignment="1">
      <alignment horizontal="center" vertical="center"/>
    </xf>
    <xf numFmtId="0" fontId="41" fillId="8" borderId="2" xfId="20" applyNumberFormat="1" applyFont="1" applyFill="1" applyBorder="1" applyAlignment="1">
      <alignment horizontal="center" vertical="top"/>
    </xf>
    <xf numFmtId="0" fontId="41" fillId="8" borderId="5" xfId="20" applyNumberFormat="1" applyFont="1" applyFill="1" applyBorder="1" applyAlignment="1">
      <alignment horizontal="center" vertical="top"/>
    </xf>
    <xf numFmtId="0" fontId="41" fillId="8" borderId="3" xfId="20" applyNumberFormat="1" applyFont="1" applyFill="1" applyBorder="1" applyAlignment="1">
      <alignment horizontal="center" vertical="top"/>
    </xf>
    <xf numFmtId="174" fontId="45" fillId="10" borderId="2" xfId="20" applyFont="1" applyFill="1" applyBorder="1" applyAlignment="1">
      <alignment horizontal="center" vertical="center" wrapText="1"/>
    </xf>
    <xf numFmtId="174" fontId="45" fillId="10" borderId="5" xfId="20" applyFont="1" applyFill="1" applyBorder="1" applyAlignment="1">
      <alignment horizontal="center" vertical="center" wrapText="1"/>
    </xf>
    <xf numFmtId="174" fontId="45" fillId="10" borderId="3" xfId="20" applyFont="1" applyFill="1" applyBorder="1" applyAlignment="1">
      <alignment horizontal="center" vertical="center" wrapText="1"/>
    </xf>
    <xf numFmtId="0" fontId="48" fillId="3" borderId="48" xfId="20" applyNumberFormat="1" applyFont="1" applyFill="1" applyBorder="1" applyAlignment="1">
      <alignment horizontal="left" wrapText="1"/>
    </xf>
    <xf numFmtId="0" fontId="41" fillId="0" borderId="2" xfId="20" applyNumberFormat="1" applyFont="1" applyBorder="1" applyAlignment="1">
      <alignment horizontal="center"/>
    </xf>
    <xf numFmtId="0" fontId="41" fillId="0" borderId="5" xfId="20" applyNumberFormat="1" applyFont="1" applyBorder="1" applyAlignment="1">
      <alignment horizontal="center"/>
    </xf>
    <xf numFmtId="0" fontId="41" fillId="0" borderId="3" xfId="20" applyNumberFormat="1" applyFont="1" applyBorder="1" applyAlignment="1">
      <alignment horizontal="center"/>
    </xf>
    <xf numFmtId="0" fontId="49" fillId="3" borderId="4" xfId="20" applyNumberFormat="1" applyFont="1" applyFill="1" applyBorder="1" applyAlignment="1">
      <alignment horizontal="center" vertical="center"/>
    </xf>
    <xf numFmtId="49" fontId="9" fillId="2" borderId="17" xfId="21" applyNumberFormat="1" applyFont="1" applyFill="1" applyBorder="1" applyAlignment="1">
      <alignment horizontal="center" vertical="center" wrapText="1"/>
    </xf>
    <xf numFmtId="0" fontId="41" fillId="10" borderId="10" xfId="20" applyNumberFormat="1" applyFont="1" applyFill="1" applyBorder="1" applyAlignment="1">
      <alignment horizontal="center" vertical="center" wrapText="1"/>
    </xf>
    <xf numFmtId="0" fontId="41" fillId="10" borderId="23" xfId="20" applyNumberFormat="1" applyFont="1" applyFill="1" applyBorder="1" applyAlignment="1">
      <alignment horizontal="center" vertical="center" wrapText="1"/>
    </xf>
    <xf numFmtId="0" fontId="41" fillId="10" borderId="38" xfId="20" applyNumberFormat="1" applyFont="1" applyFill="1" applyBorder="1" applyAlignment="1">
      <alignment horizontal="center" vertical="center" wrapText="1"/>
    </xf>
    <xf numFmtId="0" fontId="41" fillId="10" borderId="39" xfId="20" applyNumberFormat="1" applyFont="1" applyFill="1" applyBorder="1" applyAlignment="1">
      <alignment horizontal="center" vertical="center" wrapText="1"/>
    </xf>
    <xf numFmtId="0" fontId="53" fillId="0" borderId="30" xfId="20" applyNumberFormat="1" applyFont="1" applyBorder="1" applyAlignment="1">
      <alignment horizontal="center"/>
    </xf>
    <xf numFmtId="0" fontId="45" fillId="10" borderId="40" xfId="25" applyFont="1" applyFill="1" applyBorder="1" applyAlignment="1">
      <alignment horizontal="center" vertical="center" wrapText="1"/>
    </xf>
    <xf numFmtId="0" fontId="45" fillId="10" borderId="23" xfId="25" applyFont="1" applyFill="1" applyBorder="1" applyAlignment="1">
      <alignment horizontal="center" vertical="center" wrapText="1"/>
    </xf>
    <xf numFmtId="174" fontId="45" fillId="10" borderId="4" xfId="20" applyFont="1" applyFill="1" applyBorder="1" applyAlignment="1">
      <alignment horizontal="center" vertical="center" wrapText="1"/>
    </xf>
    <xf numFmtId="0" fontId="41" fillId="10" borderId="4" xfId="20" applyNumberFormat="1" applyFont="1" applyFill="1" applyBorder="1" applyAlignment="1">
      <alignment horizontal="center" vertical="center" wrapText="1"/>
    </xf>
    <xf numFmtId="0" fontId="45" fillId="10" borderId="2" xfId="25" applyFont="1" applyFill="1" applyBorder="1" applyAlignment="1">
      <alignment horizontal="center" vertical="center"/>
    </xf>
    <xf numFmtId="0" fontId="45" fillId="10" borderId="3" xfId="25" applyFont="1" applyFill="1" applyBorder="1" applyAlignment="1">
      <alignment horizontal="center" vertical="center"/>
    </xf>
    <xf numFmtId="0" fontId="41" fillId="10" borderId="40" xfId="20" applyNumberFormat="1" applyFont="1" applyFill="1" applyBorder="1" applyAlignment="1">
      <alignment horizontal="center" vertical="center" wrapText="1"/>
    </xf>
    <xf numFmtId="0" fontId="45" fillId="10" borderId="10" xfId="25" applyFont="1" applyFill="1" applyBorder="1" applyAlignment="1">
      <alignment horizontal="center" vertical="center" wrapText="1"/>
    </xf>
    <xf numFmtId="0" fontId="45" fillId="10" borderId="2" xfId="25" applyFont="1" applyFill="1" applyBorder="1" applyAlignment="1">
      <alignment horizontal="center" vertical="center" wrapText="1"/>
    </xf>
    <xf numFmtId="0" fontId="45" fillId="10" borderId="3" xfId="25" applyFont="1" applyFill="1" applyBorder="1" applyAlignment="1">
      <alignment horizontal="center" vertical="center" wrapText="1"/>
    </xf>
    <xf numFmtId="0" fontId="49" fillId="0" borderId="30" xfId="20" applyNumberFormat="1" applyFont="1" applyFill="1" applyBorder="1" applyAlignment="1">
      <alignment horizontal="left" vertical="top"/>
    </xf>
    <xf numFmtId="0" fontId="53" fillId="10" borderId="5" xfId="20" applyNumberFormat="1" applyFont="1" applyFill="1" applyBorder="1" applyAlignment="1">
      <alignment horizontal="center"/>
    </xf>
    <xf numFmtId="0" fontId="53" fillId="10" borderId="3" xfId="20" applyNumberFormat="1" applyFont="1" applyFill="1" applyBorder="1" applyAlignment="1">
      <alignment horizontal="center"/>
    </xf>
    <xf numFmtId="0" fontId="53" fillId="10" borderId="2" xfId="20" applyNumberFormat="1" applyFont="1" applyFill="1" applyBorder="1" applyAlignment="1">
      <alignment horizontal="center"/>
    </xf>
    <xf numFmtId="0" fontId="54" fillId="10" borderId="2" xfId="25" applyFont="1" applyFill="1" applyBorder="1" applyAlignment="1">
      <alignment horizontal="center" vertical="center" wrapText="1"/>
    </xf>
    <xf numFmtId="0" fontId="54" fillId="10" borderId="3" xfId="25" applyFont="1" applyFill="1" applyBorder="1" applyAlignment="1">
      <alignment horizontal="center" vertical="center" wrapText="1"/>
    </xf>
    <xf numFmtId="0" fontId="16" fillId="3" borderId="4" xfId="20" applyNumberFormat="1" applyFont="1" applyFill="1" applyBorder="1" applyAlignment="1">
      <alignment horizontal="left" vertical="center"/>
    </xf>
    <xf numFmtId="0" fontId="49" fillId="3" borderId="5" xfId="20" applyNumberFormat="1" applyFont="1" applyFill="1" applyBorder="1" applyAlignment="1">
      <alignment horizontal="center" vertical="center"/>
    </xf>
    <xf numFmtId="3" fontId="45" fillId="3" borderId="40" xfId="24" applyNumberFormat="1" applyFont="1" applyFill="1" applyBorder="1" applyAlignment="1">
      <alignment horizontal="center" vertical="center" wrapText="1"/>
    </xf>
    <xf numFmtId="3" fontId="45" fillId="3" borderId="23" xfId="24" applyNumberFormat="1" applyFont="1" applyFill="1" applyBorder="1" applyAlignment="1">
      <alignment horizontal="center" vertical="center" wrapText="1"/>
    </xf>
    <xf numFmtId="0" fontId="41" fillId="10" borderId="2" xfId="20" applyNumberFormat="1" applyFont="1" applyFill="1" applyBorder="1" applyAlignment="1">
      <alignment horizontal="center" vertical="center" wrapText="1"/>
    </xf>
    <xf numFmtId="0" fontId="41" fillId="10" borderId="3" xfId="20" applyNumberFormat="1" applyFont="1" applyFill="1" applyBorder="1" applyAlignment="1">
      <alignment horizontal="center" vertical="center" wrapText="1"/>
    </xf>
    <xf numFmtId="0" fontId="45" fillId="10" borderId="4" xfId="25" applyFont="1" applyFill="1" applyBorder="1" applyAlignment="1">
      <alignment horizontal="center" vertical="center" wrapText="1"/>
    </xf>
    <xf numFmtId="0" fontId="53" fillId="0" borderId="4" xfId="20" applyNumberFormat="1" applyFont="1" applyBorder="1" applyAlignment="1">
      <alignment horizontal="center"/>
    </xf>
    <xf numFmtId="0" fontId="45" fillId="10" borderId="4" xfId="25" applyFont="1" applyFill="1" applyBorder="1" applyAlignment="1">
      <alignment horizontal="center" vertical="center"/>
    </xf>
    <xf numFmtId="0" fontId="57" fillId="3" borderId="5" xfId="20" applyNumberFormat="1" applyFont="1" applyFill="1" applyBorder="1" applyAlignment="1">
      <alignment horizontal="center" vertical="center"/>
    </xf>
    <xf numFmtId="0" fontId="53" fillId="10" borderId="4" xfId="20" applyNumberFormat="1" applyFont="1" applyFill="1" applyBorder="1" applyAlignment="1">
      <alignment horizontal="center" vertical="center" wrapText="1"/>
    </xf>
    <xf numFmtId="0" fontId="53" fillId="10" borderId="40" xfId="20" applyNumberFormat="1" applyFont="1" applyFill="1" applyBorder="1" applyAlignment="1">
      <alignment horizontal="center" vertical="center" wrapText="1"/>
    </xf>
    <xf numFmtId="0" fontId="53" fillId="10" borderId="23" xfId="20" applyNumberFormat="1" applyFont="1" applyFill="1" applyBorder="1" applyAlignment="1">
      <alignment horizontal="center" vertical="center" wrapText="1"/>
    </xf>
    <xf numFmtId="0" fontId="53" fillId="10" borderId="2" xfId="20" applyNumberFormat="1" applyFont="1" applyFill="1" applyBorder="1" applyAlignment="1">
      <alignment horizontal="center" vertical="center" wrapText="1"/>
    </xf>
    <xf numFmtId="0" fontId="53" fillId="10" borderId="3" xfId="20" applyNumberFormat="1" applyFont="1" applyFill="1" applyBorder="1" applyAlignment="1">
      <alignment horizontal="center" vertical="center" wrapText="1"/>
    </xf>
    <xf numFmtId="0" fontId="60" fillId="10" borderId="40" xfId="25" applyFont="1" applyFill="1" applyBorder="1" applyAlignment="1">
      <alignment horizontal="center" vertical="center" wrapText="1"/>
    </xf>
    <xf numFmtId="0" fontId="60" fillId="10" borderId="23" xfId="25" applyFont="1" applyFill="1" applyBorder="1" applyAlignment="1">
      <alignment horizontal="center" vertical="center" wrapText="1"/>
    </xf>
    <xf numFmtId="0" fontId="64" fillId="0" borderId="4" xfId="20" applyNumberFormat="1" applyFont="1" applyBorder="1" applyAlignment="1">
      <alignment horizontal="center"/>
    </xf>
    <xf numFmtId="0" fontId="60" fillId="10" borderId="10" xfId="25" applyFont="1" applyFill="1" applyBorder="1" applyAlignment="1">
      <alignment horizontal="center" vertical="center" wrapText="1"/>
    </xf>
    <xf numFmtId="174" fontId="60" fillId="10" borderId="2" xfId="20" applyFont="1" applyFill="1" applyBorder="1" applyAlignment="1">
      <alignment horizontal="center" vertical="center" wrapText="1"/>
    </xf>
    <xf numFmtId="174" fontId="60" fillId="10" borderId="5" xfId="20" applyFont="1" applyFill="1" applyBorder="1" applyAlignment="1">
      <alignment horizontal="center" vertical="center" wrapText="1"/>
    </xf>
    <xf numFmtId="174" fontId="60" fillId="10" borderId="3" xfId="20" applyFont="1" applyFill="1" applyBorder="1" applyAlignment="1">
      <alignment horizontal="center" vertical="center" wrapText="1"/>
    </xf>
    <xf numFmtId="0" fontId="60" fillId="10" borderId="2" xfId="25" applyFont="1" applyFill="1" applyBorder="1" applyAlignment="1">
      <alignment horizontal="center" vertical="center"/>
    </xf>
    <xf numFmtId="0" fontId="60" fillId="10" borderId="3" xfId="25" applyFont="1" applyFill="1" applyBorder="1" applyAlignment="1">
      <alignment horizontal="center" vertical="center"/>
    </xf>
    <xf numFmtId="168" fontId="7" fillId="0" borderId="2" xfId="20" applyNumberFormat="1" applyFont="1" applyFill="1" applyBorder="1" applyAlignment="1">
      <alignment horizontal="left" vertical="top" wrapText="1"/>
    </xf>
    <xf numFmtId="168" fontId="7" fillId="0" borderId="5" xfId="20" applyNumberFormat="1" applyFont="1" applyFill="1" applyBorder="1" applyAlignment="1">
      <alignment horizontal="left" vertical="top" wrapText="1"/>
    </xf>
    <xf numFmtId="168" fontId="7" fillId="0" borderId="10" xfId="20" applyNumberFormat="1" applyFont="1" applyFill="1" applyBorder="1" applyAlignment="1">
      <alignment horizontal="left" vertical="center" wrapText="1"/>
    </xf>
    <xf numFmtId="168" fontId="7" fillId="0" borderId="4" xfId="20" applyNumberFormat="1" applyFont="1" applyFill="1" applyBorder="1" applyAlignment="1">
      <alignment horizontal="left" vertical="center" wrapText="1"/>
    </xf>
    <xf numFmtId="168" fontId="7" fillId="0" borderId="2" xfId="20" applyNumberFormat="1" applyFont="1" applyFill="1" applyBorder="1" applyAlignment="1">
      <alignment horizontal="left" vertical="top"/>
    </xf>
    <xf numFmtId="168" fontId="7" fillId="0" borderId="5" xfId="20" applyNumberFormat="1" applyFont="1" applyFill="1" applyBorder="1" applyAlignment="1">
      <alignment horizontal="left" vertical="top"/>
    </xf>
    <xf numFmtId="174" fontId="65" fillId="0" borderId="0" xfId="20" applyFont="1" applyFill="1" applyAlignment="1">
      <alignment horizontal="left" vertical="top" wrapText="1"/>
    </xf>
    <xf numFmtId="174" fontId="53" fillId="0" borderId="38" xfId="20" applyFont="1" applyFill="1" applyBorder="1" applyAlignment="1">
      <alignment horizontal="left" vertical="top"/>
    </xf>
    <xf numFmtId="174" fontId="53" fillId="0" borderId="30" xfId="20" applyFont="1" applyFill="1" applyBorder="1" applyAlignment="1">
      <alignment horizontal="left" vertical="top"/>
    </xf>
    <xf numFmtId="174" fontId="53" fillId="0" borderId="2" xfId="20" applyFont="1" applyFill="1" applyBorder="1" applyAlignment="1">
      <alignment horizontal="center"/>
    </xf>
    <xf numFmtId="174" fontId="53" fillId="0" borderId="5" xfId="20" applyFont="1" applyFill="1" applyBorder="1" applyAlignment="1">
      <alignment horizontal="center"/>
    </xf>
    <xf numFmtId="168" fontId="7" fillId="0" borderId="56" xfId="0" applyNumberFormat="1" applyFont="1" applyFill="1" applyBorder="1" applyAlignment="1">
      <alignment horizontal="left" vertical="top"/>
    </xf>
    <xf numFmtId="168" fontId="7" fillId="0" borderId="57" xfId="0" applyNumberFormat="1" applyFont="1" applyFill="1" applyBorder="1" applyAlignment="1">
      <alignment horizontal="left" vertical="top"/>
    </xf>
    <xf numFmtId="168" fontId="7" fillId="0" borderId="58" xfId="0" applyNumberFormat="1" applyFont="1" applyFill="1" applyBorder="1" applyAlignment="1">
      <alignment horizontal="left" vertical="top"/>
    </xf>
    <xf numFmtId="0" fontId="41" fillId="10" borderId="52" xfId="20" applyNumberFormat="1" applyFont="1" applyFill="1" applyBorder="1" applyAlignment="1">
      <alignment horizontal="center" vertical="center" wrapText="1"/>
    </xf>
    <xf numFmtId="0" fontId="67" fillId="10" borderId="40" xfId="20" applyNumberFormat="1" applyFont="1" applyFill="1" applyBorder="1" applyAlignment="1">
      <alignment horizontal="center" vertical="center" wrapText="1"/>
    </xf>
    <xf numFmtId="0" fontId="67" fillId="10" borderId="23" xfId="20" applyNumberFormat="1" applyFont="1" applyFill="1" applyBorder="1" applyAlignment="1">
      <alignment horizontal="center" vertical="center" wrapText="1"/>
    </xf>
    <xf numFmtId="0" fontId="41" fillId="10" borderId="53" xfId="20" applyNumberFormat="1" applyFont="1" applyFill="1" applyBorder="1" applyAlignment="1">
      <alignment horizontal="center" vertical="center" wrapText="1"/>
    </xf>
    <xf numFmtId="0" fontId="41" fillId="10" borderId="54" xfId="20" applyNumberFormat="1" applyFont="1" applyFill="1" applyBorder="1" applyAlignment="1">
      <alignment horizontal="center" vertical="center" wrapText="1"/>
    </xf>
    <xf numFmtId="0" fontId="41" fillId="10" borderId="59" xfId="20" applyNumberFormat="1" applyFont="1" applyFill="1" applyBorder="1" applyAlignment="1">
      <alignment horizontal="center" vertical="center" wrapText="1"/>
    </xf>
    <xf numFmtId="0" fontId="41" fillId="10" borderId="55" xfId="20" applyNumberFormat="1" applyFont="1" applyFill="1" applyBorder="1" applyAlignment="1">
      <alignment horizontal="center" vertical="center" wrapText="1"/>
    </xf>
    <xf numFmtId="199" fontId="30" fillId="0" borderId="55" xfId="20" applyNumberFormat="1" applyFont="1" applyFill="1" applyBorder="1" applyAlignment="1">
      <alignment horizontal="center" vertical="center" wrapText="1"/>
    </xf>
    <xf numFmtId="199" fontId="30" fillId="0" borderId="10" xfId="20" applyNumberFormat="1" applyFont="1" applyFill="1" applyBorder="1" applyAlignment="1">
      <alignment horizontal="center" vertical="center" wrapText="1"/>
    </xf>
    <xf numFmtId="199" fontId="30" fillId="0" borderId="23" xfId="20" applyNumberFormat="1" applyFont="1" applyFill="1" applyBorder="1" applyAlignment="1">
      <alignment horizontal="center" vertical="center" wrapText="1"/>
    </xf>
    <xf numFmtId="174" fontId="30" fillId="0" borderId="55" xfId="20" applyFont="1" applyFill="1" applyBorder="1" applyAlignment="1">
      <alignment horizontal="center" vertical="center" wrapText="1"/>
    </xf>
    <xf numFmtId="174" fontId="30" fillId="0" borderId="10" xfId="20" applyFont="1" applyFill="1" applyBorder="1" applyAlignment="1">
      <alignment horizontal="center" vertical="center" wrapText="1"/>
    </xf>
    <xf numFmtId="174" fontId="30" fillId="0" borderId="23" xfId="20" applyFont="1" applyFill="1" applyBorder="1" applyAlignment="1">
      <alignment horizontal="center" vertical="center" wrapText="1"/>
    </xf>
    <xf numFmtId="174" fontId="44" fillId="0" borderId="48" xfId="20" applyFont="1" applyFill="1" applyBorder="1" applyAlignment="1">
      <alignment horizontal="left" vertical="center"/>
    </xf>
    <xf numFmtId="0" fontId="67" fillId="10" borderId="55" xfId="20" applyNumberFormat="1" applyFont="1" applyFill="1" applyBorder="1" applyAlignment="1">
      <alignment horizontal="center" vertical="center" wrapText="1"/>
    </xf>
    <xf numFmtId="174" fontId="81" fillId="0" borderId="10" xfId="20" applyFont="1" applyFill="1" applyBorder="1" applyAlignment="1">
      <alignment horizontal="center" vertical="center" wrapText="1"/>
    </xf>
    <xf numFmtId="174" fontId="81" fillId="0" borderId="23" xfId="20" applyFont="1" applyFill="1" applyBorder="1" applyAlignment="1">
      <alignment horizontal="center" vertical="center" wrapText="1"/>
    </xf>
    <xf numFmtId="199" fontId="81" fillId="0" borderId="55" xfId="20" applyNumberFormat="1" applyFont="1" applyFill="1" applyBorder="1" applyAlignment="1">
      <alignment horizontal="center" vertical="center" wrapText="1"/>
    </xf>
    <xf numFmtId="199" fontId="81" fillId="0" borderId="23" xfId="20" applyNumberFormat="1" applyFont="1" applyFill="1" applyBorder="1" applyAlignment="1">
      <alignment horizontal="center" vertical="center" wrapText="1"/>
    </xf>
    <xf numFmtId="199" fontId="81" fillId="0" borderId="10" xfId="20" applyNumberFormat="1" applyFont="1" applyFill="1" applyBorder="1" applyAlignment="1">
      <alignment horizontal="center" vertical="center" wrapText="1"/>
    </xf>
    <xf numFmtId="174" fontId="81" fillId="0" borderId="55" xfId="20" applyFont="1" applyFill="1" applyBorder="1" applyAlignment="1">
      <alignment horizontal="center" vertical="center" wrapText="1"/>
    </xf>
    <xf numFmtId="174" fontId="56" fillId="3" borderId="55" xfId="20" applyFont="1" applyFill="1" applyBorder="1" applyAlignment="1">
      <alignment horizontal="center" vertical="center" wrapText="1"/>
    </xf>
    <xf numFmtId="174" fontId="56" fillId="3" borderId="23" xfId="20" applyFont="1" applyFill="1" applyBorder="1" applyAlignment="1">
      <alignment horizontal="center" vertical="center" wrapText="1"/>
    </xf>
    <xf numFmtId="174" fontId="56" fillId="3" borderId="10" xfId="20" applyFont="1" applyFill="1" applyBorder="1" applyAlignment="1">
      <alignment horizontal="center" vertical="center" wrapText="1"/>
    </xf>
    <xf numFmtId="174" fontId="56" fillId="3" borderId="10" xfId="20" applyFont="1" applyFill="1" applyBorder="1" applyAlignment="1">
      <alignment horizontal="center" vertical="center"/>
    </xf>
    <xf numFmtId="174" fontId="56" fillId="3" borderId="23" xfId="20" applyFont="1" applyFill="1" applyBorder="1" applyAlignment="1">
      <alignment horizontal="center" vertical="center"/>
    </xf>
    <xf numFmtId="0" fontId="16" fillId="3" borderId="48" xfId="0" applyNumberFormat="1" applyFont="1" applyFill="1" applyBorder="1" applyAlignment="1">
      <alignment horizontal="left" vertical="top"/>
    </xf>
    <xf numFmtId="0" fontId="85" fillId="10" borderId="52" xfId="20" applyNumberFormat="1" applyFont="1" applyFill="1" applyBorder="1" applyAlignment="1">
      <alignment horizontal="center" vertical="center" wrapText="1"/>
    </xf>
    <xf numFmtId="43" fontId="20" fillId="0" borderId="2" xfId="1" applyFont="1" applyFill="1" applyBorder="1" applyAlignment="1">
      <alignment horizontal="left" vertical="top" wrapText="1"/>
    </xf>
    <xf numFmtId="43" fontId="20" fillId="0" borderId="5" xfId="1" applyFont="1" applyFill="1" applyBorder="1" applyAlignment="1">
      <alignment horizontal="left" vertical="top" wrapText="1"/>
    </xf>
    <xf numFmtId="43" fontId="20" fillId="0" borderId="3" xfId="1" applyFont="1" applyFill="1" applyBorder="1" applyAlignment="1">
      <alignment horizontal="left" vertical="top" wrapText="1"/>
    </xf>
    <xf numFmtId="3" fontId="115" fillId="0" borderId="52" xfId="6" applyNumberFormat="1" applyFont="1" applyBorder="1" applyAlignment="1">
      <alignment vertical="center"/>
    </xf>
    <xf numFmtId="3" fontId="13" fillId="0" borderId="52" xfId="6" applyNumberFormat="1" applyFont="1" applyBorder="1" applyAlignment="1">
      <alignment vertical="center"/>
    </xf>
    <xf numFmtId="1" fontId="0" fillId="0" borderId="52" xfId="0" applyNumberFormat="1" applyFill="1" applyBorder="1"/>
    <xf numFmtId="3" fontId="13" fillId="0" borderId="52" xfId="6" applyNumberFormat="1" applyFont="1" applyBorder="1" applyAlignment="1">
      <alignment horizontal="right"/>
    </xf>
    <xf numFmtId="3" fontId="13" fillId="0" borderId="52" xfId="0" applyNumberFormat="1" applyFont="1" applyBorder="1" applyAlignment="1">
      <alignment horizontal="center" vertical="center"/>
    </xf>
    <xf numFmtId="3" fontId="115" fillId="0" borderId="52" xfId="6" applyNumberFormat="1" applyFont="1" applyBorder="1" applyAlignment="1">
      <alignment horizontal="right"/>
    </xf>
    <xf numFmtId="0" fontId="0" fillId="0" borderId="52" xfId="0" applyFill="1" applyBorder="1"/>
    <xf numFmtId="1" fontId="0" fillId="0" borderId="52" xfId="0" applyNumberFormat="1" applyFont="1" applyBorder="1" applyAlignment="1">
      <alignment horizontal="right"/>
    </xf>
    <xf numFmtId="0" fontId="0" fillId="0" borderId="52" xfId="0" applyFont="1" applyBorder="1" applyAlignment="1">
      <alignment horizontal="right"/>
    </xf>
    <xf numFmtId="3" fontId="14" fillId="0" borderId="52" xfId="6" applyNumberFormat="1" applyFont="1" applyBorder="1" applyAlignment="1">
      <alignment horizontal="right"/>
    </xf>
    <xf numFmtId="3" fontId="20" fillId="0" borderId="52" xfId="0" applyNumberFormat="1" applyFont="1" applyBorder="1" applyAlignment="1">
      <alignment horizontal="right"/>
    </xf>
    <xf numFmtId="3" fontId="14" fillId="0" borderId="52" xfId="0" applyNumberFormat="1" applyFont="1" applyBorder="1" applyAlignment="1">
      <alignment horizontal="right"/>
    </xf>
    <xf numFmtId="1" fontId="115" fillId="0" borderId="52" xfId="6" applyNumberFormat="1" applyFont="1" applyBorder="1" applyAlignment="1">
      <alignment horizontal="right"/>
    </xf>
    <xf numFmtId="3" fontId="0" fillId="0" borderId="52" xfId="0" applyNumberFormat="1" applyFill="1" applyBorder="1"/>
    <xf numFmtId="3" fontId="0" fillId="0" borderId="52" xfId="0" applyNumberFormat="1" applyFont="1" applyBorder="1" applyAlignment="1">
      <alignment horizontal="right"/>
    </xf>
    <xf numFmtId="167" fontId="0" fillId="0" borderId="52" xfId="1" applyNumberFormat="1" applyFont="1" applyBorder="1" applyAlignment="1">
      <alignment horizontal="right"/>
    </xf>
    <xf numFmtId="167" fontId="115" fillId="0" borderId="52" xfId="1" applyNumberFormat="1" applyFont="1" applyBorder="1" applyAlignment="1">
      <alignment horizontal="right"/>
    </xf>
    <xf numFmtId="3" fontId="0" fillId="0" borderId="52" xfId="1" applyNumberFormat="1" applyFont="1" applyBorder="1" applyAlignment="1">
      <alignment horizontal="right"/>
    </xf>
    <xf numFmtId="3" fontId="115" fillId="0" borderId="52" xfId="1" applyNumberFormat="1" applyFont="1" applyBorder="1" applyAlignment="1">
      <alignment horizontal="right"/>
    </xf>
    <xf numFmtId="3" fontId="13" fillId="0" borderId="52" xfId="30" applyNumberFormat="1" applyFont="1" applyBorder="1" applyAlignment="1">
      <alignment horizontal="right"/>
    </xf>
    <xf numFmtId="1" fontId="0" fillId="0" borderId="52" xfId="0" applyNumberFormat="1" applyFont="1" applyBorder="1" applyAlignment="1">
      <alignment horizontal="right" vertical="top"/>
    </xf>
    <xf numFmtId="3" fontId="0" fillId="0" borderId="52" xfId="1" applyNumberFormat="1" applyFont="1" applyBorder="1" applyAlignment="1">
      <alignment horizontal="right" vertical="top"/>
    </xf>
    <xf numFmtId="0" fontId="20" fillId="0" borderId="52" xfId="0" applyFont="1" applyBorder="1" applyAlignment="1">
      <alignment horizontal="center" vertical="top"/>
    </xf>
    <xf numFmtId="167" fontId="0" fillId="0" borderId="52" xfId="0" applyNumberFormat="1" applyFill="1" applyBorder="1"/>
    <xf numFmtId="3" fontId="13" fillId="0" borderId="52" xfId="6" applyNumberFormat="1" applyFont="1" applyBorder="1" applyAlignment="1">
      <alignment horizontal="right" vertical="center"/>
    </xf>
    <xf numFmtId="3" fontId="13" fillId="0" borderId="52" xfId="0" applyNumberFormat="1" applyFont="1" applyBorder="1" applyAlignment="1">
      <alignment horizontal="right" vertical="center"/>
    </xf>
    <xf numFmtId="3" fontId="14" fillId="0" borderId="52" xfId="6" applyNumberFormat="1" applyFont="1" applyBorder="1" applyAlignment="1">
      <alignment horizontal="right" vertical="center"/>
    </xf>
    <xf numFmtId="3" fontId="14" fillId="0" borderId="52" xfId="0" applyNumberFormat="1" applyFont="1" applyBorder="1" applyAlignment="1">
      <alignment horizontal="right" vertical="center"/>
    </xf>
    <xf numFmtId="167" fontId="115" fillId="0" borderId="52" xfId="1" applyNumberFormat="1" applyFont="1" applyBorder="1" applyAlignment="1">
      <alignment vertical="center"/>
    </xf>
    <xf numFmtId="3" fontId="12" fillId="0" borderId="52" xfId="0" applyNumberFormat="1" applyFont="1" applyBorder="1"/>
    <xf numFmtId="3" fontId="0" fillId="0" borderId="52" xfId="0" applyNumberFormat="1" applyFont="1" applyBorder="1"/>
    <xf numFmtId="167" fontId="0" fillId="0" borderId="52" xfId="1" applyNumberFormat="1" applyFont="1" applyBorder="1"/>
    <xf numFmtId="0" fontId="14" fillId="0" borderId="30" xfId="0" applyFont="1" applyBorder="1" applyAlignment="1">
      <alignment horizontal="left" vertical="top" wrapText="1"/>
    </xf>
  </cellXfs>
  <cellStyles count="37">
    <cellStyle name="Comma" xfId="1" builtinId="3"/>
    <cellStyle name="Comma 10 5" xfId="13"/>
    <cellStyle name="Comma 16" xfId="33"/>
    <cellStyle name="Comma 16 2" xfId="34"/>
    <cellStyle name="Comma 18" xfId="30"/>
    <cellStyle name="Comma 2" xfId="11"/>
    <cellStyle name="Comma 2 124" xfId="7"/>
    <cellStyle name="Comma 2 124 2" xfId="29"/>
    <cellStyle name="Comma 2 3 86" xfId="27"/>
    <cellStyle name="Comma 2 4" xfId="31"/>
    <cellStyle name="Comma 3" xfId="26"/>
    <cellStyle name="Comma 3 101" xfId="28"/>
    <cellStyle name="Comma 3 2" xfId="35"/>
    <cellStyle name="Comma 7" xfId="17"/>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642/Desktop/Bulletin/Commodities_Master_File%20_Aug'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
      <sheetName val="Bulletin_CMR"/>
      <sheetName val="Index_Chart"/>
      <sheetName val="Table Index"/>
      <sheetName val="1"/>
      <sheetName val="64"/>
      <sheetName val="65"/>
      <sheetName val="66"/>
      <sheetName val="67"/>
      <sheetName val="68"/>
      <sheetName val="69"/>
      <sheetName val="70"/>
      <sheetName val="71"/>
      <sheetName val="72"/>
      <sheetName val="73"/>
      <sheetName val="Hist_65"/>
      <sheetName val="Hist_66_Fut"/>
      <sheetName val="Hist_66_Opt"/>
      <sheetName val="Hist_67"/>
      <sheetName val="Hist_68_Fut"/>
      <sheetName val="Hist_68_Opt"/>
      <sheetName val="Hist_69_Fut"/>
      <sheetName val="Hist_69_Opt"/>
      <sheetName val="Dashboard"/>
      <sheetName val="Exchange_Wise"/>
      <sheetName val="Agri_NonAgri"/>
      <sheetName val="Segment_Wise"/>
      <sheetName val="Dashboard2"/>
      <sheetName val="Charts_output"/>
      <sheetName val="ISD_Note"/>
      <sheetName val="Segment_Wise_%Share"/>
    </sheetNames>
    <sheetDataSet>
      <sheetData sheetId="0" refreshError="1">
        <row r="6">
          <cell r="D6">
            <v>45169</v>
          </cell>
          <cell r="F6" t="str">
            <v>$ indicates as on August 31,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zoomScaleNormal="100" workbookViewId="0">
      <selection activeCell="F7" sqref="F7"/>
    </sheetView>
  </sheetViews>
  <sheetFormatPr defaultRowHeight="15.75"/>
  <cols>
    <col min="1" max="1" width="109.85546875" style="5" customWidth="1"/>
    <col min="2" max="16384" width="9.140625" style="2"/>
  </cols>
  <sheetData>
    <row r="1" spans="1:1" ht="15.75" customHeight="1">
      <c r="A1" s="1" t="s">
        <v>0</v>
      </c>
    </row>
    <row r="2" spans="1:1" s="4" customFormat="1" ht="18.75" customHeight="1">
      <c r="A2" s="3" t="s">
        <v>1</v>
      </c>
    </row>
    <row r="3" spans="1:1" s="4" customFormat="1" ht="18" customHeight="1">
      <c r="A3" s="610" t="s">
        <v>2</v>
      </c>
    </row>
    <row r="4" spans="1:1" s="4" customFormat="1" ht="18" customHeight="1">
      <c r="A4" s="610" t="s">
        <v>3</v>
      </c>
    </row>
    <row r="5" spans="1:1" s="4" customFormat="1" ht="18" customHeight="1">
      <c r="A5" s="610" t="s">
        <v>4</v>
      </c>
    </row>
    <row r="6" spans="1:1" s="4" customFormat="1" ht="18" customHeight="1">
      <c r="A6" s="610" t="s">
        <v>5</v>
      </c>
    </row>
    <row r="7" spans="1:1" s="4" customFormat="1" ht="18" customHeight="1">
      <c r="A7" s="610" t="s">
        <v>6</v>
      </c>
    </row>
    <row r="8" spans="1:1" s="4" customFormat="1" ht="18" customHeight="1">
      <c r="A8" s="610" t="s">
        <v>7</v>
      </c>
    </row>
    <row r="9" spans="1:1" s="4" customFormat="1" ht="18" customHeight="1">
      <c r="A9" s="610" t="s">
        <v>8</v>
      </c>
    </row>
    <row r="10" spans="1:1" s="4" customFormat="1" ht="18" customHeight="1">
      <c r="A10" s="610" t="s">
        <v>9</v>
      </c>
    </row>
    <row r="11" spans="1:1" s="4" customFormat="1" ht="18" customHeight="1">
      <c r="A11" s="610" t="s">
        <v>10</v>
      </c>
    </row>
    <row r="12" spans="1:1" s="4" customFormat="1" ht="18" customHeight="1">
      <c r="A12" s="610" t="s">
        <v>11</v>
      </c>
    </row>
    <row r="13" spans="1:1" s="4" customFormat="1" ht="18" customHeight="1">
      <c r="A13" s="610" t="s">
        <v>12</v>
      </c>
    </row>
    <row r="14" spans="1:1" s="4" customFormat="1" ht="18" customHeight="1">
      <c r="A14" s="610" t="s">
        <v>13</v>
      </c>
    </row>
    <row r="15" spans="1:1" s="4" customFormat="1" ht="18" customHeight="1">
      <c r="A15" s="610" t="s">
        <v>14</v>
      </c>
    </row>
    <row r="16" spans="1:1" s="4" customFormat="1" ht="18" customHeight="1">
      <c r="A16" s="610" t="s">
        <v>15</v>
      </c>
    </row>
    <row r="17" spans="1:1" s="4" customFormat="1" ht="18" customHeight="1">
      <c r="A17" s="610" t="s">
        <v>16</v>
      </c>
    </row>
    <row r="18" spans="1:1" s="4" customFormat="1" ht="18" customHeight="1">
      <c r="A18" s="610" t="s">
        <v>17</v>
      </c>
    </row>
    <row r="19" spans="1:1" s="4" customFormat="1" ht="18" customHeight="1">
      <c r="A19" s="610" t="s">
        <v>18</v>
      </c>
    </row>
    <row r="20" spans="1:1" s="4" customFormat="1" ht="18" customHeight="1">
      <c r="A20" s="610" t="s">
        <v>19</v>
      </c>
    </row>
    <row r="21" spans="1:1" s="4" customFormat="1" ht="18" customHeight="1">
      <c r="A21" s="610" t="s">
        <v>20</v>
      </c>
    </row>
    <row r="22" spans="1:1" s="4" customFormat="1" ht="18" customHeight="1">
      <c r="A22" s="610" t="s">
        <v>21</v>
      </c>
    </row>
    <row r="23" spans="1:1" s="4" customFormat="1" ht="18" customHeight="1">
      <c r="A23" s="610" t="s">
        <v>22</v>
      </c>
    </row>
    <row r="24" spans="1:1" s="4" customFormat="1" ht="18" customHeight="1">
      <c r="A24" s="610" t="s">
        <v>23</v>
      </c>
    </row>
    <row r="25" spans="1:1" s="4" customFormat="1" ht="18" customHeight="1">
      <c r="A25" s="610" t="s">
        <v>24</v>
      </c>
    </row>
    <row r="26" spans="1:1" s="4" customFormat="1" ht="18" customHeight="1">
      <c r="A26" s="610" t="s">
        <v>25</v>
      </c>
    </row>
    <row r="27" spans="1:1" s="4" customFormat="1" ht="18" customHeight="1">
      <c r="A27" s="610" t="s">
        <v>26</v>
      </c>
    </row>
    <row r="28" spans="1:1" s="4" customFormat="1" ht="18" customHeight="1">
      <c r="A28" s="610" t="s">
        <v>27</v>
      </c>
    </row>
    <row r="29" spans="1:1" s="4" customFormat="1" ht="18" customHeight="1">
      <c r="A29" s="610" t="s">
        <v>28</v>
      </c>
    </row>
    <row r="30" spans="1:1" s="4" customFormat="1" ht="18" customHeight="1">
      <c r="A30" s="610" t="s">
        <v>29</v>
      </c>
    </row>
    <row r="31" spans="1:1" s="4" customFormat="1" ht="18" customHeight="1">
      <c r="A31" s="610" t="s">
        <v>30</v>
      </c>
    </row>
    <row r="32" spans="1:1" s="4" customFormat="1" ht="18" customHeight="1">
      <c r="A32" s="610" t="s">
        <v>31</v>
      </c>
    </row>
    <row r="33" spans="1:1" s="4" customFormat="1" ht="18" customHeight="1">
      <c r="A33" s="610" t="s">
        <v>32</v>
      </c>
    </row>
    <row r="34" spans="1:1" s="4" customFormat="1" ht="18" customHeight="1">
      <c r="A34" s="610" t="s">
        <v>33</v>
      </c>
    </row>
    <row r="35" spans="1:1" s="4" customFormat="1" ht="18" customHeight="1">
      <c r="A35" s="610" t="s">
        <v>34</v>
      </c>
    </row>
    <row r="36" spans="1:1" s="4" customFormat="1" ht="18" customHeight="1">
      <c r="A36" s="610" t="s">
        <v>35</v>
      </c>
    </row>
    <row r="37" spans="1:1" s="4" customFormat="1" ht="18" customHeight="1">
      <c r="A37" s="610" t="s">
        <v>36</v>
      </c>
    </row>
    <row r="38" spans="1:1" s="4" customFormat="1" ht="18" customHeight="1">
      <c r="A38" s="610" t="s">
        <v>37</v>
      </c>
    </row>
    <row r="39" spans="1:1" s="4" customFormat="1" ht="18" customHeight="1">
      <c r="A39" s="610" t="s">
        <v>38</v>
      </c>
    </row>
    <row r="40" spans="1:1" s="4" customFormat="1" ht="18" customHeight="1">
      <c r="A40" s="610" t="s">
        <v>39</v>
      </c>
    </row>
    <row r="41" spans="1:1" s="4" customFormat="1" ht="18" customHeight="1">
      <c r="A41" s="610" t="s">
        <v>40</v>
      </c>
    </row>
    <row r="42" spans="1:1" s="4" customFormat="1" ht="18" customHeight="1">
      <c r="A42" s="610" t="s">
        <v>41</v>
      </c>
    </row>
    <row r="43" spans="1:1" s="4" customFormat="1" ht="18" customHeight="1">
      <c r="A43" s="610" t="s">
        <v>42</v>
      </c>
    </row>
    <row r="44" spans="1:1" s="4" customFormat="1" ht="18" customHeight="1">
      <c r="A44" s="610" t="s">
        <v>43</v>
      </c>
    </row>
    <row r="45" spans="1:1" s="4" customFormat="1" ht="18" customHeight="1">
      <c r="A45" s="610" t="s">
        <v>44</v>
      </c>
    </row>
    <row r="46" spans="1:1" s="4" customFormat="1" ht="18" customHeight="1">
      <c r="A46" s="610" t="s">
        <v>45</v>
      </c>
    </row>
    <row r="47" spans="1:1" s="4" customFormat="1" ht="18" customHeight="1">
      <c r="A47" s="610" t="s">
        <v>46</v>
      </c>
    </row>
    <row r="48" spans="1:1" s="4" customFormat="1" ht="18" customHeight="1">
      <c r="A48" s="610" t="s">
        <v>47</v>
      </c>
    </row>
    <row r="49" spans="1:1" s="4" customFormat="1" ht="18" customHeight="1">
      <c r="A49" s="610" t="s">
        <v>48</v>
      </c>
    </row>
    <row r="50" spans="1:1" s="4" customFormat="1" ht="18" customHeight="1">
      <c r="A50" s="610" t="s">
        <v>49</v>
      </c>
    </row>
    <row r="51" spans="1:1" s="4" customFormat="1" ht="18" customHeight="1">
      <c r="A51" s="610" t="s">
        <v>50</v>
      </c>
    </row>
    <row r="52" spans="1:1" s="4" customFormat="1" ht="18" customHeight="1">
      <c r="A52" s="610" t="s">
        <v>51</v>
      </c>
    </row>
    <row r="53" spans="1:1" s="4" customFormat="1" ht="18" customHeight="1">
      <c r="A53" s="610" t="s">
        <v>52</v>
      </c>
    </row>
    <row r="54" spans="1:1" s="4" customFormat="1" ht="18" customHeight="1">
      <c r="A54" s="610" t="s">
        <v>53</v>
      </c>
    </row>
    <row r="55" spans="1:1" s="4" customFormat="1" ht="18" customHeight="1">
      <c r="A55" s="610" t="s">
        <v>54</v>
      </c>
    </row>
    <row r="56" spans="1:1" s="4" customFormat="1" ht="18" customHeight="1">
      <c r="A56" s="610" t="s">
        <v>55</v>
      </c>
    </row>
    <row r="57" spans="1:1" s="4" customFormat="1" ht="18" customHeight="1">
      <c r="A57" s="610" t="s">
        <v>56</v>
      </c>
    </row>
    <row r="58" spans="1:1" s="4" customFormat="1" ht="18" customHeight="1">
      <c r="A58" s="610" t="s">
        <v>57</v>
      </c>
    </row>
    <row r="59" spans="1:1" s="4" customFormat="1" ht="18" customHeight="1">
      <c r="A59" s="610" t="s">
        <v>58</v>
      </c>
    </row>
    <row r="60" spans="1:1" s="4" customFormat="1" ht="18" customHeight="1">
      <c r="A60" s="610" t="s">
        <v>59</v>
      </c>
    </row>
    <row r="61" spans="1:1" s="4" customFormat="1" ht="18" customHeight="1">
      <c r="A61" s="610" t="s">
        <v>60</v>
      </c>
    </row>
    <row r="62" spans="1:1" s="4" customFormat="1" ht="18" customHeight="1">
      <c r="A62" s="610" t="s">
        <v>61</v>
      </c>
    </row>
    <row r="63" spans="1:1" s="4" customFormat="1" ht="18" customHeight="1">
      <c r="A63" s="610" t="s">
        <v>62</v>
      </c>
    </row>
    <row r="64" spans="1:1" s="4" customFormat="1" ht="18" customHeight="1">
      <c r="A64" s="610" t="s">
        <v>63</v>
      </c>
    </row>
    <row r="65" spans="1:1" s="4" customFormat="1" ht="18" customHeight="1">
      <c r="A65" s="610" t="s">
        <v>64</v>
      </c>
    </row>
    <row r="66" spans="1:1" s="4" customFormat="1" ht="18" customHeight="1">
      <c r="A66" s="610" t="s">
        <v>65</v>
      </c>
    </row>
    <row r="67" spans="1:1" s="4" customFormat="1" ht="18" customHeight="1">
      <c r="A67" s="610" t="s">
        <v>66</v>
      </c>
    </row>
    <row r="68" spans="1:1" s="4" customFormat="1" ht="18" customHeight="1">
      <c r="A68" s="610" t="s">
        <v>67</v>
      </c>
    </row>
    <row r="69" spans="1:1" s="4" customFormat="1" ht="18" customHeight="1">
      <c r="A69" s="610" t="s">
        <v>68</v>
      </c>
    </row>
    <row r="70" spans="1:1" s="4" customFormat="1" ht="18" customHeight="1">
      <c r="A70" s="610" t="s">
        <v>69</v>
      </c>
    </row>
    <row r="71" spans="1:1" s="4" customFormat="1" ht="18" customHeight="1">
      <c r="A71" s="610" t="s">
        <v>70</v>
      </c>
    </row>
    <row r="72" spans="1:1" s="4" customFormat="1" ht="18" customHeight="1">
      <c r="A72" s="610" t="s">
        <v>71</v>
      </c>
    </row>
    <row r="73" spans="1:1" s="4" customFormat="1" ht="18" customHeight="1">
      <c r="A73" s="610" t="s">
        <v>72</v>
      </c>
    </row>
    <row r="74" spans="1:1" s="4" customFormat="1" ht="18" customHeight="1">
      <c r="A74" s="610" t="s">
        <v>73</v>
      </c>
    </row>
    <row r="75" spans="1:1" s="4" customFormat="1" ht="18" customHeight="1">
      <c r="A75" s="610" t="s">
        <v>74</v>
      </c>
    </row>
    <row r="76" spans="1:1" s="4" customFormat="1" ht="18" customHeight="1">
      <c r="A76" s="610" t="s">
        <v>75</v>
      </c>
    </row>
    <row r="77" spans="1:1" s="4" customFormat="1" ht="15">
      <c r="A77" s="610" t="s">
        <v>76</v>
      </c>
    </row>
  </sheetData>
  <hyperlinks>
    <hyperlink ref="A3" location="'1'!A1" display="Table 1: SEBI Registered Market Intermediaries/Institutions"/>
    <hyperlink ref="A4" location="'2'!A1" display="Table 2: Company-Wise Capital Raised through Public and Rights Issues (Equity)"/>
    <hyperlink ref="A5" location="'3'!A1" display="Table 3: Offers closed during the month under SEBI (SAST), 2011"/>
    <hyperlink ref="A6" location="'4'!A1" display="Table 4: Trends in Open Offers"/>
    <hyperlink ref="A7" location="'5'!A1" display="Table 5A: Consolidated Resource Mobilisation through Primary Market"/>
    <hyperlink ref="A8" location="'5'!A67" display="Table 5 B: Capital Raised from the Primary Market through  Public and Rights Issues (Equity and Debt)"/>
    <hyperlink ref="A9" location="'6'!A1" display="Table 6: Resource Mobilisation by SMEs through Equity Issues"/>
    <hyperlink ref="A10" location="'7'!A1" display="Table 7: Industry-wise Classification of Capital Raised through Public and Rights Issues (Equity)"/>
    <hyperlink ref="A11" location="'8'!A1" display="Table 8: Sector-wise and Region-wise Distribution of Capital Mobilised through Public and Rights Issues (Equity)"/>
    <hyperlink ref="A12" location="'9'!A1" display="Table 9: Size-wise Classification of Capital Raised through Public and Rights Issues (Equity)"/>
    <hyperlink ref="A13" location="'10'!A1" display="Table 10: Capital Raised by Listed Companies from the Primary Market through QIPs"/>
    <hyperlink ref="A14" location="'11'!A1" display="Table 11: Preferential Allotments Listed at BSE and NSE"/>
    <hyperlink ref="A15" location="'12'!A1" display="Table 12: Private Placement of Corporate Debt Reported to BSE and NSE"/>
    <hyperlink ref="A16" location="'13'!A1" display="Table 13: Trends in Settled Trades in the Corporate Debt Market"/>
    <hyperlink ref="A17" location="'14'!A1" display="Table 14: Ratings Assigned for Long-term Corporate Debt Securities (Maturity &gt;= 1 year)"/>
    <hyperlink ref="A18" location="'15'!A1" display="Table 15: Review of Accepted Ratings of Corporate Debt Securities (Maturity &gt;= 1 year)"/>
    <hyperlink ref="A19" location="'16'!A1" display="Table 16: Distribution of Turnover on Cash Segments of Exchanges"/>
    <hyperlink ref="A20" location="'17'!A1" display="Table 17: Trends in Cash Segment of BSE"/>
    <hyperlink ref="A21" location="'18'!A1" display="Table 18: Trends in Cash Segment of NSE"/>
    <hyperlink ref="A22" location="'19'!A1" display="Table 19: Trends in Cash Segment of MSEI"/>
    <hyperlink ref="A23" location="'20'!A1" display="Table 20: City-wise Distribution of Turnover on Cash Segments"/>
    <hyperlink ref="A24" location="'21'!A1" display="Table 21: Category-wise Share of Turnover in Cash Segment of BSE"/>
    <hyperlink ref="A25" location="'22'!A1" display="Table 22: Category-wise Share of Turnover in Cash Segment of NSE"/>
    <hyperlink ref="A26" location="'23'!A1" display="Table 23: Category-wise Share of Turnover in Cash Segment of MSEI"/>
    <hyperlink ref="A27" location="'24'!A1" display="Table 24: Component Stocks: S&amp;P BSE Sensex"/>
    <hyperlink ref="A28" location="'25'!A1" display="Table 25: Component Stocks: Nifty 50 Index"/>
    <hyperlink ref="A29" location="'26'!A1" display="Table 26: Component Stock: SX 40 Index"/>
    <hyperlink ref="A30" location="'27'!A1" display="Table 27: Advances/Declines in Cash Segment"/>
    <hyperlink ref="A31" location="'28'!A1" display="Table 28: Trading Frequency in Cash Segment"/>
    <hyperlink ref="A32" location="'29'!A1" display="Table 29: Daily Volatility of Major Indices"/>
    <hyperlink ref="A33" location="'30'!A1" display="Table 30: Percentage Share of Top ‘N’ Securities/Members in Turnover of Cash Segment"/>
    <hyperlink ref="A34" location="'31'!A1" display="Table 31: Settlement Statistics for Cash Segment of BSE"/>
    <hyperlink ref="A35" location="'32'!A1" display="Table 32: Settlement Statistics for Cash Segment of NSE "/>
    <hyperlink ref="A36" location="'33'!A1" display="Table 33: Settlement Statistics for Cash Segment of MSEI "/>
    <hyperlink ref="A37" location="'34'!A1" display="Table 34: Trends in Equity Derivatives Segment at BSE (Turnover in Notional Value) "/>
    <hyperlink ref="A38" location="'35'!A1" display="Table 35: Trends in Equity Derivatives Segment at NSE (Turnover in Notional Value) "/>
    <hyperlink ref="A39" location="'36'!A1" display="Table 36: Settlement Statistics in Equity Derivatives Segment at BSE and NSE"/>
    <hyperlink ref="A40" location="'37'!A1" display="Table 37: Category-wise Share of Turnover &amp; Open Interest in Equity Derivative Segment of BSE"/>
    <hyperlink ref="A41" location="'38'!A1" display="Table 38: Category-wise Share of Turnover &amp; Open Interest in Equity Derivative Segment of NSE"/>
    <hyperlink ref="A42" location="'39'!A1" display="Table 39: Instrument-wise Turnover in Index Derivatives at BSE"/>
    <hyperlink ref="A43" location="'40'!A1" display="Table 40: Instrument-wise Turnover in Index Derivatives at NSE"/>
    <hyperlink ref="A44" location="'41'!A1" display="Table 41: Trends in Currency Derivatives Segment at BSE"/>
    <hyperlink ref="A45" location="'42'!A1" display="Table 42: Trends in Currency Derivatives Segment at NSE"/>
    <hyperlink ref="A46" location="'43'!A1" display="Table 43: Trends in Currency Derivatives Segment at MSEI"/>
    <hyperlink ref="A47" location="'44'!A1" display="Table 44: Settlement Statistics of Currency Derivatives Segment "/>
    <hyperlink ref="A48" location="'45'!A1" display="Table 45: Instrument-wise Turnover in Currency Futures Segment of BSE"/>
    <hyperlink ref="A49" location="'46'!A1" display="Table 46: Instrument-wise Turnover in Currency Derivatives Segment  of NSE"/>
    <hyperlink ref="A50" location="'47'!A1" display="Table 47: Instrument-wise Turnover in Currency Derivative Segment of MSEI"/>
    <hyperlink ref="A51" location="'48'!A1" display="Table 48: Maturity-wise Turnover in Currency Derivative Segment of BSE"/>
    <hyperlink ref="A52" location="'49'!A1" display="Table 49: Maturity-wise Turnover in Currency Derivative Segment of NSE"/>
    <hyperlink ref="A53" location="'50'!A1" display="Table 50: Maturity-wise Turnover in Currency Derivative Segment of MSEI "/>
    <hyperlink ref="A54" location="'51'!A1" display="Table 51: Trading Statistics of Interest Rate Futures at BSE, NSE and MSEI"/>
    <hyperlink ref="A55" location="'52'!A1" display="Table 52: Settlement Statistics in Interest Rate Futures at BSE, NSE and MSEI"/>
    <hyperlink ref="A56" location="'53'!A1" display="Table 53: Trends in Foreign Portfolio Investment"/>
    <hyperlink ref="A57" location="'54'!A1" display="Table 54: Notional Value of Offshore Derivative Instruments (ODIs) Vs Assets Under Custody (AUC) of FPIs"/>
    <hyperlink ref="A58" location="'55'!A1" display="Table 55: Assets under the Custody of Custodians"/>
    <hyperlink ref="A59" location="'56'!A1" display="Table 56: Cumulative Sectoral  Investment of Foreign Venture Capital Investors (FVCIs)"/>
    <hyperlink ref="A60" location="'57'!A1" display="Table 57: Trends in Resource Mobilization by Mutual Funds "/>
    <hyperlink ref="A61" location="'58'!A1" display="Table 58: Scheme-wise Statistics of Mutual Funds"/>
    <hyperlink ref="A62" location="'59'!A1" display="Table 59: Trends in Transactions on Stock Exchanges by Mutual Funds"/>
    <hyperlink ref="A63" location="'60'!A1" display="Table 60: Assets Managed by Portfolio Managers"/>
    <hyperlink ref="A64" location="'61'!A1" display="Table 61: Progress Report of NSDL &amp; CDSl as on end of Month (Listed Companies)"/>
    <hyperlink ref="A65" location="'62'!A1" display="Table 62: Progress of Dematerialisation at NSDL and CDSL (Listed and Unlisted Companies)"/>
    <hyperlink ref="A66" location="'63'!A1" display="Table 63: Depository Statistics"/>
    <hyperlink ref="A67" location="'64'!A1" display="Table 64: Number of Commodities Permitted and traded at Exchanges"/>
    <hyperlink ref="A68" location="'65'!A1" display="Table 65: Trends in Commodity Indices"/>
    <hyperlink ref="A69" location="'66'!A1" display="Table 66: Trends in Commodity Derivatives at MCX"/>
    <hyperlink ref="A70" location="'67'!A1" display="Table 67: Trends in Commodity Derivatives at NCDEX"/>
    <hyperlink ref="A71" location="'68'!A1" display="Table 68: Trends in  Commodity Derivatives at BSE"/>
    <hyperlink ref="A72" location="'69'!A1" display="Table 69: Trends in Commodity Derivatives at NSE"/>
    <hyperlink ref="A73" location="'70'!A1" display="Table 70: Participant-wise percentage share of turnover in Commodity Futures"/>
    <hyperlink ref="A74" location="'71'!A1" display="Table 71: Commodity-wise Trading Volume and Turnover at MCX"/>
    <hyperlink ref="A75" location="'72'!A1" display="Table 72: Commodity-wise Trading Volume and Turnover at NCDEX"/>
    <hyperlink ref="A76" location="'73'!A1" display="Table 73: Commodity-wise Trading Volume and Turnover at ICEX, NSE and BSE"/>
    <hyperlink ref="A77" location="'74'!A1" display="Table 74: Macro Economic Indicators"/>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B5" sqref="B5"/>
    </sheetView>
  </sheetViews>
  <sheetFormatPr defaultRowHeight="15"/>
  <sheetData>
    <row r="1" spans="1:18">
      <c r="A1" s="1297" t="s">
        <v>11</v>
      </c>
      <c r="B1" s="1297"/>
      <c r="C1" s="1297"/>
      <c r="D1" s="1297"/>
      <c r="E1" s="1297"/>
      <c r="F1" s="1297"/>
      <c r="G1" s="1297"/>
      <c r="H1" s="1297"/>
      <c r="I1" s="1297"/>
      <c r="J1" s="1297"/>
      <c r="K1" s="1297"/>
      <c r="L1" s="1297"/>
      <c r="M1" s="1297"/>
      <c r="N1" s="1297"/>
      <c r="O1" s="190"/>
    </row>
    <row r="2" spans="1:18">
      <c r="A2" s="1243" t="s">
        <v>160</v>
      </c>
      <c r="B2" s="1299" t="s">
        <v>139</v>
      </c>
      <c r="C2" s="1300"/>
      <c r="D2" s="1299" t="s">
        <v>250</v>
      </c>
      <c r="E2" s="1300"/>
      <c r="F2" s="1301" t="s">
        <v>251</v>
      </c>
      <c r="G2" s="1302"/>
      <c r="H2" s="1299" t="s">
        <v>252</v>
      </c>
      <c r="I2" s="1300"/>
      <c r="J2" s="1299" t="s">
        <v>253</v>
      </c>
      <c r="K2" s="1300"/>
      <c r="L2" s="1299" t="s">
        <v>254</v>
      </c>
      <c r="M2" s="1300"/>
      <c r="N2" s="1299" t="s">
        <v>255</v>
      </c>
      <c r="O2" s="1300"/>
    </row>
    <row r="3" spans="1:18" ht="45">
      <c r="A3" s="1298"/>
      <c r="B3" s="212" t="s">
        <v>201</v>
      </c>
      <c r="C3" s="212" t="s">
        <v>202</v>
      </c>
      <c r="D3" s="212" t="s">
        <v>201</v>
      </c>
      <c r="E3" s="212" t="s">
        <v>202</v>
      </c>
      <c r="F3" s="212" t="s">
        <v>201</v>
      </c>
      <c r="G3" s="212" t="s">
        <v>202</v>
      </c>
      <c r="H3" s="212" t="s">
        <v>201</v>
      </c>
      <c r="I3" s="212" t="s">
        <v>202</v>
      </c>
      <c r="J3" s="212" t="s">
        <v>201</v>
      </c>
      <c r="K3" s="212" t="s">
        <v>202</v>
      </c>
      <c r="L3" s="212" t="s">
        <v>201</v>
      </c>
      <c r="M3" s="212" t="s">
        <v>202</v>
      </c>
      <c r="N3" s="212" t="s">
        <v>201</v>
      </c>
      <c r="O3" s="212" t="s">
        <v>202</v>
      </c>
    </row>
    <row r="4" spans="1:18">
      <c r="A4" s="7" t="s">
        <v>249</v>
      </c>
      <c r="B4" s="213">
        <v>238</v>
      </c>
      <c r="C4" s="213">
        <v>65823.222790500004</v>
      </c>
      <c r="D4" s="213">
        <v>22</v>
      </c>
      <c r="E4" s="213">
        <v>75.134</v>
      </c>
      <c r="F4" s="213">
        <v>37</v>
      </c>
      <c r="G4" s="213">
        <v>280.11500000000001</v>
      </c>
      <c r="H4" s="213">
        <v>117</v>
      </c>
      <c r="I4" s="213">
        <v>3087.3290099000001</v>
      </c>
      <c r="J4" s="213">
        <v>15</v>
      </c>
      <c r="K4" s="213">
        <v>956.42131999999992</v>
      </c>
      <c r="L4" s="213">
        <v>20</v>
      </c>
      <c r="M4" s="213">
        <v>6114.4434606000013</v>
      </c>
      <c r="N4" s="213">
        <v>27</v>
      </c>
      <c r="O4" s="213">
        <v>55309.78</v>
      </c>
    </row>
    <row r="5" spans="1:18">
      <c r="A5" s="195" t="s">
        <v>79</v>
      </c>
      <c r="B5" s="213">
        <f>SUM(B6:B10)</f>
        <v>112</v>
      </c>
      <c r="C5" s="213">
        <f t="shared" ref="C5:O5" si="0">SUM(C6:C10)</f>
        <v>21592.976827899998</v>
      </c>
      <c r="D5" s="213">
        <f t="shared" si="0"/>
        <v>3</v>
      </c>
      <c r="E5" s="213">
        <f t="shared" si="0"/>
        <v>9.4619999999999997</v>
      </c>
      <c r="F5" s="213">
        <f t="shared" si="0"/>
        <v>10</v>
      </c>
      <c r="G5" s="213">
        <f t="shared" si="0"/>
        <v>71.425438600000007</v>
      </c>
      <c r="H5" s="213">
        <f t="shared" si="0"/>
        <v>65</v>
      </c>
      <c r="I5" s="213">
        <f t="shared" si="0"/>
        <v>2026.3363614000002</v>
      </c>
      <c r="J5" s="213">
        <f t="shared" si="0"/>
        <v>13</v>
      </c>
      <c r="K5" s="213">
        <f t="shared" si="0"/>
        <v>857.66168059999995</v>
      </c>
      <c r="L5" s="213">
        <f t="shared" si="0"/>
        <v>7</v>
      </c>
      <c r="M5" s="213">
        <f t="shared" si="0"/>
        <v>2050.1139278999999</v>
      </c>
      <c r="N5" s="213">
        <f t="shared" si="0"/>
        <v>14</v>
      </c>
      <c r="O5" s="213">
        <f t="shared" si="0"/>
        <v>16577.977419399998</v>
      </c>
      <c r="Q5" s="85"/>
      <c r="R5" s="85"/>
    </row>
    <row r="6" spans="1:18" ht="15.75">
      <c r="A6" s="214">
        <v>45017</v>
      </c>
      <c r="B6" s="215">
        <f>D6+F6+H6+J6+L6+N6</f>
        <v>14</v>
      </c>
      <c r="C6" s="215">
        <f>E6+G6+I6+K6+M6+O6</f>
        <v>1981.2977965999999</v>
      </c>
      <c r="D6" s="215">
        <v>1</v>
      </c>
      <c r="E6" s="215">
        <v>4.5999999999999996</v>
      </c>
      <c r="F6" s="215">
        <v>2</v>
      </c>
      <c r="G6" s="215">
        <v>13.8705</v>
      </c>
      <c r="H6" s="215">
        <v>8</v>
      </c>
      <c r="I6" s="215">
        <v>227.78239399999998</v>
      </c>
      <c r="J6" s="215">
        <v>1</v>
      </c>
      <c r="K6" s="215">
        <v>65.999996999999993</v>
      </c>
      <c r="L6" s="215">
        <v>0</v>
      </c>
      <c r="M6" s="215">
        <v>0</v>
      </c>
      <c r="N6" s="215">
        <v>2</v>
      </c>
      <c r="O6" s="215">
        <v>1669.0449056</v>
      </c>
    </row>
    <row r="7" spans="1:18" ht="15.75">
      <c r="A7" s="214">
        <v>45077</v>
      </c>
      <c r="B7" s="215">
        <f t="shared" ref="B7:B10" si="1">D7+F7+H7+J7+L7+N7</f>
        <v>14</v>
      </c>
      <c r="C7" s="215">
        <f t="shared" ref="C7:C10" si="2">E7+G7+I7+K7+M7+O7</f>
        <v>7273.5494699999999</v>
      </c>
      <c r="D7" s="215">
        <v>0</v>
      </c>
      <c r="E7" s="215">
        <v>0</v>
      </c>
      <c r="F7" s="215">
        <v>1</v>
      </c>
      <c r="G7" s="215">
        <v>9.3330000000000002</v>
      </c>
      <c r="H7" s="215">
        <v>10</v>
      </c>
      <c r="I7" s="215">
        <v>336.61740000000003</v>
      </c>
      <c r="J7" s="215">
        <v>0</v>
      </c>
      <c r="K7" s="215">
        <v>0</v>
      </c>
      <c r="L7" s="215">
        <v>1</v>
      </c>
      <c r="M7" s="215">
        <v>107.49379999999999</v>
      </c>
      <c r="N7" s="215">
        <v>2</v>
      </c>
      <c r="O7" s="215">
        <v>6820.10527</v>
      </c>
    </row>
    <row r="8" spans="1:18" ht="15.75">
      <c r="A8" s="214">
        <v>45078</v>
      </c>
      <c r="B8" s="215">
        <f t="shared" si="1"/>
        <v>25</v>
      </c>
      <c r="C8" s="215">
        <f t="shared" si="2"/>
        <v>1484.4890366999998</v>
      </c>
      <c r="D8" s="215">
        <v>1</v>
      </c>
      <c r="E8" s="215">
        <v>2.8319999999999999</v>
      </c>
      <c r="F8" s="215">
        <v>1</v>
      </c>
      <c r="G8" s="215">
        <v>6.0158075999999996</v>
      </c>
      <c r="H8" s="215">
        <v>16</v>
      </c>
      <c r="I8" s="215">
        <v>447.04522909999997</v>
      </c>
      <c r="J8" s="215">
        <v>5</v>
      </c>
      <c r="K8" s="215">
        <v>316.95599999999996</v>
      </c>
      <c r="L8" s="215">
        <v>1</v>
      </c>
      <c r="M8" s="215">
        <v>105.14</v>
      </c>
      <c r="N8" s="215">
        <v>1</v>
      </c>
      <c r="O8" s="215">
        <v>606.5</v>
      </c>
    </row>
    <row r="9" spans="1:18" ht="15.75">
      <c r="A9" s="214">
        <v>45108</v>
      </c>
      <c r="B9" s="215">
        <f t="shared" si="1"/>
        <v>28</v>
      </c>
      <c r="C9" s="215">
        <f t="shared" si="2"/>
        <v>4386.9669477999996</v>
      </c>
      <c r="D9" s="215">
        <v>0</v>
      </c>
      <c r="E9" s="215">
        <v>0</v>
      </c>
      <c r="F9" s="215">
        <v>1</v>
      </c>
      <c r="G9" s="215">
        <v>5.69</v>
      </c>
      <c r="H9" s="215">
        <v>15</v>
      </c>
      <c r="I9" s="215">
        <v>439.30113630000005</v>
      </c>
      <c r="J9" s="215">
        <v>5</v>
      </c>
      <c r="K9" s="215">
        <v>318.30568360000001</v>
      </c>
      <c r="L9" s="215">
        <v>3</v>
      </c>
      <c r="M9" s="215">
        <v>1333.4301278999999</v>
      </c>
      <c r="N9" s="215">
        <v>4</v>
      </c>
      <c r="O9" s="215">
        <v>2290.2399999999998</v>
      </c>
    </row>
    <row r="10" spans="1:18" ht="15.75">
      <c r="A10" s="214">
        <v>45169</v>
      </c>
      <c r="B10" s="215">
        <f t="shared" si="1"/>
        <v>31</v>
      </c>
      <c r="C10" s="215">
        <f t="shared" si="2"/>
        <v>6466.6735767999999</v>
      </c>
      <c r="D10" s="215">
        <v>1</v>
      </c>
      <c r="E10" s="215">
        <v>2.0299999999999998</v>
      </c>
      <c r="F10" s="215">
        <v>5</v>
      </c>
      <c r="G10" s="215">
        <v>36.516131000000001</v>
      </c>
      <c r="H10" s="215">
        <v>16</v>
      </c>
      <c r="I10" s="215">
        <v>575.59020200000009</v>
      </c>
      <c r="J10" s="215">
        <v>2</v>
      </c>
      <c r="K10" s="215">
        <v>156.39999999999998</v>
      </c>
      <c r="L10" s="215">
        <v>2</v>
      </c>
      <c r="M10" s="215">
        <v>504.05</v>
      </c>
      <c r="N10" s="215">
        <v>5</v>
      </c>
      <c r="O10" s="215">
        <v>5192.0872437999997</v>
      </c>
    </row>
    <row r="11" spans="1:18" ht="15.75">
      <c r="A11" s="1295" t="s">
        <v>240</v>
      </c>
      <c r="B11" s="1295"/>
      <c r="C11" s="1295"/>
      <c r="D11" s="1295"/>
      <c r="E11" s="1295"/>
      <c r="F11" s="1295"/>
      <c r="G11" s="1295"/>
      <c r="H11" s="1295"/>
      <c r="I11" s="1295"/>
      <c r="J11" s="216"/>
      <c r="K11" s="216"/>
      <c r="L11" s="216"/>
      <c r="M11" s="216"/>
      <c r="N11" s="216"/>
      <c r="O11" s="216"/>
    </row>
    <row r="12" spans="1:18">
      <c r="A12" s="1296" t="s">
        <v>1288</v>
      </c>
      <c r="B12" s="1296"/>
      <c r="C12" s="1296"/>
      <c r="D12" s="1296"/>
      <c r="E12" s="211"/>
      <c r="F12" s="211"/>
      <c r="G12" s="211"/>
      <c r="H12" s="211"/>
      <c r="I12" s="211"/>
      <c r="J12" s="217"/>
      <c r="K12" s="217"/>
      <c r="L12" s="217"/>
      <c r="M12" s="217"/>
      <c r="N12" s="217"/>
      <c r="O12" s="217"/>
    </row>
    <row r="13" spans="1:18">
      <c r="A13" s="1231" t="s">
        <v>176</v>
      </c>
      <c r="B13" s="1231"/>
      <c r="C13" s="203"/>
      <c r="D13" s="211"/>
      <c r="E13" s="211"/>
      <c r="F13" s="211"/>
      <c r="G13" s="211"/>
      <c r="H13" s="211"/>
      <c r="I13" s="211"/>
      <c r="J13" s="217"/>
      <c r="K13" s="217"/>
      <c r="L13" s="217"/>
      <c r="M13" s="217"/>
      <c r="N13" s="217"/>
      <c r="O13" s="217"/>
    </row>
    <row r="14" spans="1:18">
      <c r="A14" s="218"/>
      <c r="B14" s="217"/>
      <c r="C14" s="217"/>
      <c r="D14" s="217"/>
      <c r="E14" s="217"/>
      <c r="F14" s="217"/>
      <c r="J14" s="217"/>
      <c r="K14" s="217"/>
      <c r="L14" s="217"/>
      <c r="M14" s="217"/>
      <c r="N14" s="217"/>
      <c r="O14" s="217"/>
    </row>
    <row r="15" spans="1:18" ht="15" customHeight="1">
      <c r="A15" s="218"/>
      <c r="B15" s="205"/>
      <c r="C15" s="205"/>
    </row>
    <row r="16" spans="1:18">
      <c r="A16" s="218"/>
      <c r="B16" s="205"/>
      <c r="C16" s="205"/>
      <c r="D16" s="205"/>
      <c r="E16" s="205"/>
      <c r="F16" s="205"/>
      <c r="J16" s="205"/>
      <c r="K16" s="205"/>
      <c r="L16" s="205"/>
      <c r="M16" s="205"/>
      <c r="N16" s="205"/>
      <c r="O16" s="205"/>
    </row>
    <row r="17" spans="1:15">
      <c r="A17" s="218"/>
      <c r="B17" s="205"/>
      <c r="C17" s="205"/>
      <c r="D17" s="205"/>
      <c r="E17" s="205"/>
      <c r="F17" s="205"/>
      <c r="J17" s="205"/>
      <c r="K17" s="205"/>
      <c r="L17" s="205"/>
      <c r="M17" s="205"/>
      <c r="N17" s="205"/>
      <c r="O17" s="205"/>
    </row>
    <row r="18" spans="1:15">
      <c r="A18" s="218"/>
      <c r="B18" s="205"/>
      <c r="C18" s="205"/>
      <c r="D18" s="205"/>
      <c r="E18" s="205"/>
      <c r="F18" s="205"/>
      <c r="J18" s="205"/>
      <c r="K18" s="205"/>
      <c r="L18" s="205"/>
      <c r="M18" s="205"/>
      <c r="N18" s="205"/>
      <c r="O18" s="205"/>
    </row>
    <row r="19" spans="1:15">
      <c r="A19" s="219"/>
      <c r="B19" s="210"/>
      <c r="C19" s="210"/>
      <c r="D19" s="210"/>
      <c r="E19" s="210"/>
      <c r="F19" s="210"/>
      <c r="J19" s="210"/>
      <c r="K19" s="210"/>
      <c r="L19" s="210"/>
      <c r="M19" s="210"/>
      <c r="N19" s="210"/>
      <c r="O19" s="210"/>
    </row>
    <row r="20" spans="1:15">
      <c r="A20" s="219"/>
      <c r="B20" s="210"/>
      <c r="C20" s="210"/>
      <c r="D20" s="210"/>
      <c r="E20" s="210"/>
      <c r="F20" s="210"/>
      <c r="J20" s="210"/>
      <c r="K20" s="210"/>
      <c r="L20" s="210"/>
      <c r="M20" s="210"/>
      <c r="N20" s="210"/>
      <c r="O20" s="210"/>
    </row>
    <row r="21" spans="1:15" ht="15.75">
      <c r="A21" s="220"/>
      <c r="B21" s="216"/>
      <c r="C21" s="216"/>
      <c r="D21" s="216"/>
      <c r="E21" s="216"/>
      <c r="F21" s="216"/>
      <c r="G21" s="216"/>
      <c r="H21" s="216"/>
      <c r="I21" s="216"/>
      <c r="J21" s="216"/>
      <c r="K21" s="216"/>
      <c r="L21" s="216"/>
      <c r="M21" s="216"/>
      <c r="N21" s="216"/>
      <c r="O21" s="216"/>
    </row>
    <row r="23" spans="1:15">
      <c r="J23" s="211"/>
      <c r="K23" s="211"/>
      <c r="L23" s="211"/>
      <c r="M23" s="211"/>
      <c r="N23" s="211"/>
      <c r="O23" s="211"/>
    </row>
    <row r="24" spans="1:15">
      <c r="J24" s="211"/>
      <c r="K24" s="211"/>
      <c r="L24" s="211"/>
      <c r="M24" s="211"/>
      <c r="N24" s="211"/>
      <c r="O24" s="211"/>
    </row>
    <row r="25" spans="1:15">
      <c r="J25" s="72"/>
      <c r="K25" s="72"/>
      <c r="L25" s="72"/>
      <c r="M25" s="72"/>
      <c r="N25" s="72"/>
      <c r="O25" s="72"/>
    </row>
  </sheetData>
  <mergeCells count="12">
    <mergeCell ref="A11:I11"/>
    <mergeCell ref="A12:D12"/>
    <mergeCell ref="A13:B13"/>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K10" sqref="K10"/>
    </sheetView>
  </sheetViews>
  <sheetFormatPr defaultRowHeight="15"/>
  <sheetData>
    <row r="1" spans="1:11">
      <c r="A1" s="1297" t="s">
        <v>12</v>
      </c>
      <c r="B1" s="1297"/>
      <c r="C1" s="1297"/>
      <c r="D1" s="1297"/>
      <c r="E1" s="1297"/>
      <c r="F1" s="1297"/>
      <c r="G1" s="1297"/>
      <c r="H1" s="1297"/>
      <c r="I1" s="1297"/>
      <c r="J1" s="190"/>
      <c r="K1" s="190"/>
    </row>
    <row r="2" spans="1:11">
      <c r="A2" s="1243" t="s">
        <v>160</v>
      </c>
      <c r="B2" s="1301" t="s">
        <v>256</v>
      </c>
      <c r="C2" s="1302"/>
      <c r="D2" s="1301" t="s">
        <v>257</v>
      </c>
      <c r="E2" s="1302"/>
      <c r="F2" s="1301" t="s">
        <v>258</v>
      </c>
      <c r="G2" s="1302"/>
      <c r="H2" s="1301" t="s">
        <v>259</v>
      </c>
      <c r="I2" s="1302"/>
      <c r="J2" s="1301" t="s">
        <v>139</v>
      </c>
      <c r="K2" s="1302"/>
    </row>
    <row r="3" spans="1:11" ht="45">
      <c r="A3" s="1298"/>
      <c r="B3" s="172" t="s">
        <v>201</v>
      </c>
      <c r="C3" s="172" t="s">
        <v>202</v>
      </c>
      <c r="D3" s="172" t="s">
        <v>201</v>
      </c>
      <c r="E3" s="172" t="s">
        <v>202</v>
      </c>
      <c r="F3" s="172" t="s">
        <v>201</v>
      </c>
      <c r="G3" s="172" t="s">
        <v>202</v>
      </c>
      <c r="H3" s="172" t="s">
        <v>201</v>
      </c>
      <c r="I3" s="172" t="s">
        <v>202</v>
      </c>
      <c r="J3" s="221" t="s">
        <v>201</v>
      </c>
      <c r="K3" s="172" t="s">
        <v>202</v>
      </c>
    </row>
    <row r="4" spans="1:11">
      <c r="A4" s="86" t="s">
        <v>78</v>
      </c>
      <c r="B4" s="222">
        <v>0</v>
      </c>
      <c r="C4" s="223">
        <v>0</v>
      </c>
      <c r="D4" s="222">
        <v>0</v>
      </c>
      <c r="E4" s="223">
        <v>0</v>
      </c>
      <c r="F4" s="224">
        <v>0</v>
      </c>
      <c r="G4" s="224">
        <v>0</v>
      </c>
      <c r="H4" s="222">
        <v>11</v>
      </c>
      <c r="I4" s="223">
        <v>8212.34</v>
      </c>
      <c r="J4" s="224">
        <v>11</v>
      </c>
      <c r="K4" s="223">
        <v>8212.3399348889998</v>
      </c>
    </row>
    <row r="5" spans="1:11">
      <c r="A5" s="195" t="s">
        <v>79</v>
      </c>
      <c r="B5" s="225">
        <f>SUM(B6:B10)</f>
        <v>0</v>
      </c>
      <c r="C5" s="225">
        <f t="shared" ref="C5:K5" si="0">SUM(C6:C10)</f>
        <v>0</v>
      </c>
      <c r="D5" s="225">
        <f t="shared" si="0"/>
        <v>0</v>
      </c>
      <c r="E5" s="225">
        <f t="shared" si="0"/>
        <v>0</v>
      </c>
      <c r="F5" s="225">
        <f t="shared" si="0"/>
        <v>0</v>
      </c>
      <c r="G5" s="225">
        <f t="shared" si="0"/>
        <v>0</v>
      </c>
      <c r="H5" s="225">
        <f t="shared" si="0"/>
        <v>15</v>
      </c>
      <c r="I5" s="225">
        <f t="shared" si="0"/>
        <v>16240.4</v>
      </c>
      <c r="J5" s="225">
        <f t="shared" si="0"/>
        <v>15</v>
      </c>
      <c r="K5" s="225">
        <f t="shared" si="0"/>
        <v>16240.4</v>
      </c>
    </row>
    <row r="6" spans="1:11">
      <c r="A6" s="155">
        <v>45017</v>
      </c>
      <c r="B6" s="28">
        <v>0</v>
      </c>
      <c r="C6" s="28">
        <v>0</v>
      </c>
      <c r="D6" s="28">
        <v>0</v>
      </c>
      <c r="E6" s="28">
        <v>0</v>
      </c>
      <c r="F6" s="28">
        <v>0</v>
      </c>
      <c r="G6" s="28">
        <v>0</v>
      </c>
      <c r="H6" s="226">
        <v>2</v>
      </c>
      <c r="I6" s="531">
        <v>1000.49</v>
      </c>
      <c r="J6" s="319">
        <v>2</v>
      </c>
      <c r="K6" s="531">
        <v>1000.49</v>
      </c>
    </row>
    <row r="7" spans="1:11">
      <c r="A7" s="155">
        <v>45047</v>
      </c>
      <c r="B7" s="28">
        <v>0</v>
      </c>
      <c r="C7" s="28">
        <v>0</v>
      </c>
      <c r="D7" s="28">
        <v>0</v>
      </c>
      <c r="E7" s="28">
        <v>0</v>
      </c>
      <c r="F7" s="28">
        <v>0</v>
      </c>
      <c r="G7" s="28">
        <v>0</v>
      </c>
      <c r="H7" s="227">
        <v>2</v>
      </c>
      <c r="I7" s="531">
        <v>349.91</v>
      </c>
      <c r="J7" s="531">
        <v>2</v>
      </c>
      <c r="K7" s="531">
        <v>349.91</v>
      </c>
    </row>
    <row r="8" spans="1:11">
      <c r="A8" s="155">
        <v>45078</v>
      </c>
      <c r="B8" s="28">
        <v>0</v>
      </c>
      <c r="C8" s="28">
        <v>0</v>
      </c>
      <c r="D8" s="28">
        <v>0</v>
      </c>
      <c r="E8" s="28">
        <v>0</v>
      </c>
      <c r="F8" s="28">
        <v>0</v>
      </c>
      <c r="G8" s="28">
        <v>0</v>
      </c>
      <c r="H8" s="28">
        <v>3</v>
      </c>
      <c r="I8" s="318">
        <v>1800</v>
      </c>
      <c r="J8" s="531">
        <v>3</v>
      </c>
      <c r="K8" s="531">
        <v>1800</v>
      </c>
    </row>
    <row r="9" spans="1:11">
      <c r="A9" s="155">
        <v>45108</v>
      </c>
      <c r="B9" s="28">
        <v>0</v>
      </c>
      <c r="C9" s="28">
        <v>0</v>
      </c>
      <c r="D9" s="28">
        <v>0</v>
      </c>
      <c r="E9" s="28">
        <v>0</v>
      </c>
      <c r="F9" s="28">
        <v>0</v>
      </c>
      <c r="G9" s="28">
        <v>0</v>
      </c>
      <c r="H9" s="28">
        <v>4</v>
      </c>
      <c r="I9" s="318">
        <v>5690</v>
      </c>
      <c r="J9" s="531">
        <v>4</v>
      </c>
      <c r="K9" s="531">
        <v>5690</v>
      </c>
    </row>
    <row r="10" spans="1:11">
      <c r="A10" s="155">
        <v>45139</v>
      </c>
      <c r="B10" s="28">
        <v>0</v>
      </c>
      <c r="C10" s="28">
        <v>0</v>
      </c>
      <c r="D10" s="28">
        <v>0</v>
      </c>
      <c r="E10" s="28">
        <v>0</v>
      </c>
      <c r="F10" s="28">
        <v>0</v>
      </c>
      <c r="G10" s="28">
        <v>0</v>
      </c>
      <c r="H10" s="318">
        <v>4</v>
      </c>
      <c r="I10" s="318">
        <v>7400</v>
      </c>
      <c r="J10" s="318">
        <v>4</v>
      </c>
      <c r="K10" s="318">
        <v>7400</v>
      </c>
    </row>
    <row r="11" spans="1:11" ht="15" customHeight="1">
      <c r="A11" s="1303" t="s">
        <v>260</v>
      </c>
      <c r="B11" s="1303"/>
      <c r="C11" s="1303"/>
      <c r="D11" s="1303"/>
      <c r="E11" s="1303"/>
      <c r="F11" s="1303"/>
      <c r="G11" s="1303"/>
      <c r="H11" s="1303"/>
      <c r="I11" s="1303"/>
      <c r="J11" s="1303"/>
      <c r="K11" s="1303"/>
    </row>
    <row r="12" spans="1:11" ht="15" customHeight="1">
      <c r="A12" s="1304" t="s">
        <v>1288</v>
      </c>
      <c r="B12" s="1304"/>
      <c r="C12" s="1304"/>
      <c r="D12" s="1304"/>
      <c r="E12" s="1304"/>
      <c r="F12" s="228"/>
      <c r="G12" s="228"/>
      <c r="H12" s="228"/>
      <c r="I12" s="228"/>
      <c r="J12" s="211"/>
      <c r="K12" s="211"/>
    </row>
    <row r="13" spans="1:11" ht="15" customHeight="1">
      <c r="A13" s="1305" t="s">
        <v>261</v>
      </c>
      <c r="B13" s="1305"/>
      <c r="C13" s="1305"/>
      <c r="D13" s="1305"/>
      <c r="E13" s="228"/>
      <c r="F13" s="228"/>
      <c r="G13" s="228"/>
      <c r="H13" s="228"/>
      <c r="I13" s="228"/>
      <c r="J13" s="211"/>
      <c r="K13" s="211"/>
    </row>
    <row r="14" spans="1:11">
      <c r="A14" s="97"/>
      <c r="B14" s="229"/>
      <c r="C14" s="98"/>
      <c r="D14" s="229"/>
      <c r="E14" s="98"/>
      <c r="F14" s="95"/>
      <c r="G14" s="95"/>
      <c r="H14" s="95"/>
      <c r="I14" s="95"/>
      <c r="J14" s="95"/>
      <c r="K14" s="95"/>
    </row>
    <row r="15" spans="1:11">
      <c r="A15" s="97"/>
      <c r="B15" s="229"/>
      <c r="C15" s="98"/>
      <c r="D15" s="229"/>
      <c r="E15" s="98"/>
      <c r="F15" s="95"/>
      <c r="G15" s="95"/>
      <c r="H15" s="229"/>
      <c r="I15" s="98"/>
      <c r="J15" s="95"/>
      <c r="K15" s="98"/>
    </row>
    <row r="16" spans="1:11">
      <c r="A16" s="97"/>
      <c r="B16" s="64"/>
      <c r="C16" s="64"/>
      <c r="D16" s="64"/>
      <c r="E16" s="64"/>
      <c r="F16" s="64"/>
      <c r="G16" s="64"/>
      <c r="H16" s="229"/>
      <c r="I16" s="98"/>
      <c r="J16" s="95"/>
      <c r="K16" s="98"/>
    </row>
    <row r="17" spans="1:11">
      <c r="A17" s="97"/>
      <c r="B17" s="64"/>
      <c r="C17" s="64"/>
      <c r="D17" s="64"/>
      <c r="E17" s="64"/>
      <c r="F17" s="64"/>
      <c r="G17" s="64"/>
      <c r="H17" s="64"/>
      <c r="I17" s="64"/>
      <c r="J17" s="64"/>
      <c r="K17" s="64"/>
    </row>
    <row r="18" spans="1:11">
      <c r="A18" s="97"/>
      <c r="B18" s="64"/>
      <c r="C18" s="64"/>
      <c r="D18" s="64"/>
      <c r="E18" s="64"/>
      <c r="F18" s="64"/>
      <c r="G18" s="64"/>
      <c r="H18" s="64"/>
      <c r="I18" s="64"/>
      <c r="J18" s="64"/>
      <c r="K18" s="64"/>
    </row>
    <row r="19" spans="1:11">
      <c r="A19" s="219"/>
      <c r="B19" s="230"/>
      <c r="C19" s="230"/>
      <c r="D19" s="230"/>
      <c r="E19" s="230"/>
      <c r="F19" s="230"/>
      <c r="G19" s="230"/>
      <c r="H19" s="230"/>
      <c r="I19" s="230"/>
      <c r="J19" s="230"/>
      <c r="K19" s="230"/>
    </row>
    <row r="20" spans="1:11">
      <c r="A20" s="219"/>
      <c r="B20" s="230"/>
      <c r="C20" s="230"/>
      <c r="D20" s="230"/>
      <c r="E20" s="230"/>
      <c r="F20" s="230"/>
      <c r="G20" s="230"/>
      <c r="H20" s="230"/>
      <c r="I20" s="230"/>
      <c r="J20" s="230"/>
      <c r="K20" s="230"/>
    </row>
    <row r="21" spans="1:11">
      <c r="A21" s="171"/>
      <c r="B21" s="230"/>
      <c r="C21" s="230"/>
      <c r="D21" s="230"/>
      <c r="E21" s="230"/>
      <c r="F21" s="230"/>
      <c r="G21" s="230"/>
      <c r="H21" s="230"/>
      <c r="I21" s="230"/>
      <c r="J21" s="230"/>
      <c r="K21" s="230"/>
    </row>
  </sheetData>
  <mergeCells count="10">
    <mergeCell ref="J2:K2"/>
    <mergeCell ref="A11:K11"/>
    <mergeCell ref="A12:E12"/>
    <mergeCell ref="A13:D13"/>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election activeCell="K10" sqref="K10"/>
    </sheetView>
  </sheetViews>
  <sheetFormatPr defaultRowHeight="15"/>
  <cols>
    <col min="1" max="1" width="17.140625" customWidth="1"/>
  </cols>
  <sheetData>
    <row r="1" spans="1:22">
      <c r="A1" s="1297" t="s">
        <v>13</v>
      </c>
      <c r="B1" s="1297"/>
      <c r="C1" s="1297"/>
      <c r="D1" s="1297"/>
      <c r="E1" s="1297"/>
      <c r="F1" s="1297"/>
      <c r="G1" s="1297"/>
      <c r="H1" s="1297"/>
      <c r="I1" s="1297"/>
      <c r="J1" s="190"/>
      <c r="K1" s="190"/>
    </row>
    <row r="2" spans="1:22">
      <c r="A2" s="1233" t="s">
        <v>262</v>
      </c>
      <c r="B2" s="1301" t="s">
        <v>256</v>
      </c>
      <c r="C2" s="1302"/>
      <c r="D2" s="1301" t="s">
        <v>257</v>
      </c>
      <c r="E2" s="1302"/>
      <c r="F2" s="1301" t="s">
        <v>258</v>
      </c>
      <c r="G2" s="1302"/>
      <c r="H2" s="1301" t="s">
        <v>263</v>
      </c>
      <c r="I2" s="1302"/>
      <c r="J2" s="1301" t="s">
        <v>139</v>
      </c>
      <c r="K2" s="1302"/>
    </row>
    <row r="3" spans="1:22" ht="45">
      <c r="A3" s="1234"/>
      <c r="B3" s="231" t="s">
        <v>201</v>
      </c>
      <c r="C3" s="231" t="s">
        <v>202</v>
      </c>
      <c r="D3" s="231" t="s">
        <v>201</v>
      </c>
      <c r="E3" s="231" t="s">
        <v>202</v>
      </c>
      <c r="F3" s="231" t="s">
        <v>201</v>
      </c>
      <c r="G3" s="231" t="s">
        <v>202</v>
      </c>
      <c r="H3" s="231" t="s">
        <v>201</v>
      </c>
      <c r="I3" s="231" t="s">
        <v>202</v>
      </c>
      <c r="J3" s="231" t="s">
        <v>201</v>
      </c>
      <c r="K3" s="231" t="s">
        <v>202</v>
      </c>
    </row>
    <row r="4" spans="1:22">
      <c r="A4" s="195" t="s">
        <v>78</v>
      </c>
      <c r="B4" s="532">
        <v>211</v>
      </c>
      <c r="C4" s="532">
        <v>2735.32</v>
      </c>
      <c r="D4" s="532">
        <v>35</v>
      </c>
      <c r="E4" s="532">
        <v>374.58000000000004</v>
      </c>
      <c r="F4" s="532">
        <v>7</v>
      </c>
      <c r="G4" s="532">
        <v>25.490000000000002</v>
      </c>
      <c r="H4" s="532">
        <v>201</v>
      </c>
      <c r="I4" s="532">
        <v>80696.510000000009</v>
      </c>
      <c r="J4" s="532">
        <v>454</v>
      </c>
      <c r="K4" s="532">
        <v>83831.98</v>
      </c>
    </row>
    <row r="5" spans="1:22">
      <c r="A5" s="195" t="s">
        <v>79</v>
      </c>
      <c r="B5" s="532">
        <f>SUM(B6:B10)</f>
        <v>147</v>
      </c>
      <c r="C5" s="532">
        <f t="shared" ref="C5:K5" si="0">SUM(C6:C10)</f>
        <v>3738.92</v>
      </c>
      <c r="D5" s="532">
        <f t="shared" si="0"/>
        <v>19</v>
      </c>
      <c r="E5" s="532">
        <f t="shared" si="0"/>
        <v>311.87</v>
      </c>
      <c r="F5" s="532">
        <f t="shared" si="0"/>
        <v>3</v>
      </c>
      <c r="G5" s="532">
        <f t="shared" si="0"/>
        <v>26.759999999999998</v>
      </c>
      <c r="H5" s="532">
        <f t="shared" si="0"/>
        <v>92</v>
      </c>
      <c r="I5" s="532">
        <f t="shared" si="0"/>
        <v>8596.4500000000007</v>
      </c>
      <c r="J5" s="532">
        <f t="shared" si="0"/>
        <v>261</v>
      </c>
      <c r="K5" s="532">
        <f t="shared" si="0"/>
        <v>12674.41</v>
      </c>
      <c r="M5" s="85"/>
      <c r="N5" s="85"/>
      <c r="O5" s="85"/>
      <c r="P5" s="85"/>
      <c r="Q5" s="85"/>
      <c r="R5" s="85"/>
      <c r="S5" s="85"/>
      <c r="T5" s="85"/>
      <c r="U5" s="85"/>
      <c r="V5" s="85"/>
    </row>
    <row r="6" spans="1:22">
      <c r="A6" s="155">
        <v>45017</v>
      </c>
      <c r="B6" s="533">
        <v>26</v>
      </c>
      <c r="C6" s="533">
        <v>1528.58</v>
      </c>
      <c r="D6" s="533">
        <v>4</v>
      </c>
      <c r="E6" s="533">
        <v>49.23</v>
      </c>
      <c r="F6" s="533">
        <v>1</v>
      </c>
      <c r="G6" s="533">
        <v>15.15</v>
      </c>
      <c r="H6" s="533">
        <v>13</v>
      </c>
      <c r="I6" s="533">
        <v>3241.82</v>
      </c>
      <c r="J6" s="533">
        <v>44</v>
      </c>
      <c r="K6" s="533">
        <v>4835</v>
      </c>
    </row>
    <row r="7" spans="1:22">
      <c r="A7" s="155">
        <v>45047</v>
      </c>
      <c r="B7" s="533">
        <v>31</v>
      </c>
      <c r="C7" s="533">
        <v>722.34</v>
      </c>
      <c r="D7" s="533">
        <v>3</v>
      </c>
      <c r="E7" s="533">
        <v>63.08</v>
      </c>
      <c r="F7" s="533">
        <v>1</v>
      </c>
      <c r="G7" s="533">
        <v>0.6</v>
      </c>
      <c r="H7" s="533">
        <v>16</v>
      </c>
      <c r="I7" s="533">
        <v>1267.8900000000001</v>
      </c>
      <c r="J7" s="533">
        <v>51</v>
      </c>
      <c r="K7" s="533">
        <v>2054</v>
      </c>
    </row>
    <row r="8" spans="1:22">
      <c r="A8" s="155">
        <v>45078</v>
      </c>
      <c r="B8" s="533">
        <v>23</v>
      </c>
      <c r="C8" s="533">
        <v>438.29</v>
      </c>
      <c r="D8" s="533">
        <v>4</v>
      </c>
      <c r="E8" s="533">
        <v>19.88</v>
      </c>
      <c r="F8" s="533">
        <v>1</v>
      </c>
      <c r="G8" s="533">
        <v>11.01</v>
      </c>
      <c r="H8" s="533">
        <v>16</v>
      </c>
      <c r="I8" s="533">
        <v>2157.41</v>
      </c>
      <c r="J8" s="533">
        <v>44</v>
      </c>
      <c r="K8" s="533">
        <v>2627</v>
      </c>
    </row>
    <row r="9" spans="1:22">
      <c r="A9" s="155">
        <v>45108</v>
      </c>
      <c r="B9" s="533">
        <v>33</v>
      </c>
      <c r="C9" s="533">
        <v>513.52</v>
      </c>
      <c r="D9" s="533">
        <v>5</v>
      </c>
      <c r="E9" s="533">
        <v>20.03</v>
      </c>
      <c r="F9" s="533">
        <v>0</v>
      </c>
      <c r="G9" s="533">
        <v>0</v>
      </c>
      <c r="H9" s="533">
        <v>23</v>
      </c>
      <c r="I9" s="533">
        <v>793.76</v>
      </c>
      <c r="J9" s="533">
        <v>61</v>
      </c>
      <c r="K9" s="533">
        <v>1327</v>
      </c>
    </row>
    <row r="10" spans="1:22">
      <c r="A10" s="155">
        <v>45169</v>
      </c>
      <c r="B10" s="533">
        <v>34</v>
      </c>
      <c r="C10" s="533">
        <v>536.19000000000005</v>
      </c>
      <c r="D10" s="533">
        <v>3</v>
      </c>
      <c r="E10" s="533">
        <v>159.65</v>
      </c>
      <c r="F10" s="533">
        <v>0</v>
      </c>
      <c r="G10" s="533">
        <v>0</v>
      </c>
      <c r="H10" s="533">
        <v>24</v>
      </c>
      <c r="I10" s="533">
        <v>1135.57</v>
      </c>
      <c r="J10" s="533">
        <v>61</v>
      </c>
      <c r="K10" s="533">
        <v>1831.4099999999999</v>
      </c>
    </row>
    <row r="11" spans="1:22">
      <c r="A11" s="1306" t="s">
        <v>1288</v>
      </c>
      <c r="B11" s="1306"/>
      <c r="C11" s="1306"/>
      <c r="D11" s="96"/>
      <c r="E11" s="96"/>
      <c r="F11" s="96"/>
      <c r="G11" s="96"/>
      <c r="H11" s="96"/>
      <c r="I11" s="96"/>
      <c r="J11" s="96"/>
      <c r="K11" s="96"/>
    </row>
    <row r="12" spans="1:22">
      <c r="A12" s="23" t="s">
        <v>264</v>
      </c>
      <c r="B12" s="23"/>
      <c r="C12" s="23"/>
      <c r="D12" s="96"/>
      <c r="E12" s="96"/>
      <c r="F12" s="96"/>
      <c r="G12" s="96"/>
      <c r="H12" s="96"/>
      <c r="I12" s="96"/>
      <c r="J12" s="96"/>
      <c r="K12" s="96"/>
    </row>
    <row r="13" spans="1:22">
      <c r="A13" s="203" t="s">
        <v>261</v>
      </c>
      <c r="B13" s="203"/>
      <c r="C13" s="99"/>
      <c r="D13" s="96"/>
      <c r="E13" s="96"/>
      <c r="F13" s="96"/>
      <c r="G13" s="96"/>
      <c r="H13" s="96"/>
      <c r="I13" s="96"/>
      <c r="J13" s="96"/>
      <c r="K13" s="96"/>
    </row>
    <row r="14" spans="1:22">
      <c r="A14" s="97"/>
      <c r="B14" s="96"/>
      <c r="C14" s="96"/>
      <c r="D14" s="96"/>
      <c r="E14" s="96"/>
      <c r="F14" s="96"/>
      <c r="G14" s="96"/>
      <c r="H14" s="96"/>
      <c r="I14" s="96"/>
      <c r="J14" s="96"/>
      <c r="K14" s="96"/>
    </row>
    <row r="15" spans="1:22">
      <c r="A15" s="97"/>
      <c r="B15" s="232"/>
      <c r="C15" s="232"/>
      <c r="D15" s="232"/>
      <c r="E15" s="232"/>
      <c r="F15" s="232"/>
      <c r="G15" s="232"/>
      <c r="H15" s="232"/>
      <c r="I15" s="232"/>
      <c r="J15" s="232"/>
      <c r="K15" s="232"/>
    </row>
    <row r="16" spans="1:22">
      <c r="A16" s="97"/>
      <c r="B16" s="232"/>
      <c r="C16" s="232"/>
      <c r="D16" s="232"/>
      <c r="E16" s="232"/>
      <c r="F16" s="232"/>
      <c r="G16" s="232"/>
      <c r="H16" s="232"/>
      <c r="I16" s="233"/>
      <c r="J16" s="232"/>
      <c r="K16" s="232"/>
    </row>
    <row r="17" spans="1:11">
      <c r="A17" s="97"/>
      <c r="B17" s="232"/>
      <c r="C17" s="232"/>
      <c r="D17" s="232"/>
      <c r="E17" s="232"/>
      <c r="F17" s="232"/>
      <c r="G17" s="232"/>
      <c r="H17" s="232"/>
      <c r="I17" s="232"/>
      <c r="J17" s="232"/>
      <c r="K17" s="232"/>
    </row>
    <row r="18" spans="1:11">
      <c r="A18" s="97"/>
      <c r="B18" s="232"/>
      <c r="C18" s="232"/>
      <c r="D18" s="232"/>
      <c r="E18" s="232"/>
      <c r="F18" s="232"/>
      <c r="G18" s="232"/>
      <c r="H18" s="232"/>
      <c r="I18" s="232"/>
      <c r="J18" s="232"/>
      <c r="K18" s="232"/>
    </row>
    <row r="19" spans="1:11">
      <c r="A19" s="219"/>
      <c r="B19" s="234"/>
      <c r="C19" s="234"/>
      <c r="D19" s="234"/>
      <c r="E19" s="234"/>
      <c r="F19" s="234"/>
      <c r="G19" s="234"/>
      <c r="H19" s="234"/>
      <c r="I19" s="235"/>
      <c r="J19" s="234"/>
      <c r="K19" s="235"/>
    </row>
    <row r="20" spans="1:11">
      <c r="A20" s="219"/>
      <c r="B20" s="234"/>
      <c r="C20" s="234"/>
      <c r="D20" s="234"/>
      <c r="E20" s="234"/>
      <c r="F20" s="234"/>
      <c r="G20" s="234"/>
      <c r="H20" s="234"/>
      <c r="I20" s="234"/>
      <c r="J20" s="234"/>
      <c r="K20" s="234"/>
    </row>
    <row r="21" spans="1:11">
      <c r="A21" s="171"/>
      <c r="B21" s="234"/>
      <c r="C21" s="234"/>
      <c r="D21" s="234"/>
      <c r="E21" s="234"/>
      <c r="F21" s="234"/>
      <c r="G21" s="234"/>
      <c r="H21" s="234"/>
      <c r="I21" s="234"/>
      <c r="J21" s="234"/>
      <c r="K21" s="234"/>
    </row>
    <row r="22" spans="1:11">
      <c r="A22" s="171"/>
      <c r="B22" s="234"/>
      <c r="C22" s="234"/>
      <c r="D22" s="234"/>
      <c r="E22" s="234"/>
      <c r="F22" s="234"/>
      <c r="G22" s="234"/>
      <c r="H22" s="234"/>
      <c r="I22" s="234"/>
      <c r="J22" s="234"/>
      <c r="K22" s="234"/>
    </row>
    <row r="24" spans="1:11">
      <c r="D24" s="236"/>
      <c r="E24" s="211"/>
      <c r="F24" s="211"/>
      <c r="G24" s="211"/>
      <c r="H24" s="211"/>
      <c r="I24" s="211"/>
      <c r="J24" s="211"/>
      <c r="K24" s="211"/>
    </row>
    <row r="25" spans="1:11">
      <c r="D25" s="99"/>
      <c r="E25" s="211"/>
      <c r="F25" s="211"/>
      <c r="G25" s="211"/>
      <c r="H25" s="211"/>
      <c r="I25" s="211"/>
      <c r="J25" s="211"/>
      <c r="K25" s="211"/>
    </row>
    <row r="26" spans="1:11">
      <c r="D26" s="237"/>
      <c r="E26" s="237"/>
      <c r="F26" s="237"/>
      <c r="G26" s="237"/>
      <c r="H26" s="237"/>
      <c r="I26" s="237"/>
      <c r="J26" s="237"/>
      <c r="K26" s="237"/>
    </row>
  </sheetData>
  <mergeCells count="8">
    <mergeCell ref="J2:K2"/>
    <mergeCell ref="A11:C11"/>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zoomScaleNormal="100" workbookViewId="0">
      <selection activeCell="A14" sqref="A14"/>
    </sheetView>
  </sheetViews>
  <sheetFormatPr defaultColWidth="9.140625" defaultRowHeight="15"/>
  <cols>
    <col min="1" max="2" width="14.5703125" style="238" bestFit="1" customWidth="1"/>
    <col min="3" max="3" width="15.85546875" style="238" bestFit="1" customWidth="1"/>
    <col min="4" max="4" width="14.5703125" style="238" bestFit="1" customWidth="1"/>
    <col min="5" max="5" width="15.85546875" style="238" bestFit="1" customWidth="1"/>
    <col min="6" max="6" width="14.5703125" style="238" bestFit="1" customWidth="1"/>
    <col min="7" max="7" width="15.85546875" style="238" bestFit="1" customWidth="1"/>
    <col min="8" max="8" width="9.5703125" style="238" customWidth="1"/>
    <col min="9" max="9" width="15.85546875" style="238" bestFit="1" customWidth="1"/>
    <col min="10" max="10" width="8.5703125" style="238" customWidth="1"/>
    <col min="11" max="16384" width="9.140625" style="238"/>
  </cols>
  <sheetData>
    <row r="1" spans="1:21" ht="15.75" customHeight="1">
      <c r="A1" s="1308" t="s">
        <v>14</v>
      </c>
      <c r="B1" s="1308"/>
      <c r="C1" s="1308"/>
      <c r="D1" s="1308"/>
      <c r="E1" s="1308"/>
      <c r="F1" s="1308"/>
      <c r="G1" s="1308"/>
      <c r="H1" s="1308"/>
      <c r="I1" s="1308"/>
    </row>
    <row r="2" spans="1:21" s="239" customFormat="1" ht="18" customHeight="1">
      <c r="A2" s="1309" t="s">
        <v>262</v>
      </c>
      <c r="B2" s="1311" t="s">
        <v>257</v>
      </c>
      <c r="C2" s="1312"/>
      <c r="D2" s="1311" t="s">
        <v>256</v>
      </c>
      <c r="E2" s="1312"/>
      <c r="F2" s="1311" t="s">
        <v>259</v>
      </c>
      <c r="G2" s="1312"/>
      <c r="H2" s="1311" t="s">
        <v>139</v>
      </c>
      <c r="I2" s="1312"/>
    </row>
    <row r="3" spans="1:21" s="239" customFormat="1" ht="27" customHeight="1">
      <c r="A3" s="1310"/>
      <c r="B3" s="240" t="s">
        <v>201</v>
      </c>
      <c r="C3" s="240" t="s">
        <v>212</v>
      </c>
      <c r="D3" s="240" t="s">
        <v>201</v>
      </c>
      <c r="E3" s="240" t="s">
        <v>212</v>
      </c>
      <c r="F3" s="240" t="s">
        <v>201</v>
      </c>
      <c r="G3" s="240" t="s">
        <v>212</v>
      </c>
      <c r="H3" s="240" t="s">
        <v>201</v>
      </c>
      <c r="I3" s="240" t="s">
        <v>212</v>
      </c>
    </row>
    <row r="4" spans="1:21" s="245" customFormat="1" ht="18" customHeight="1">
      <c r="A4" s="241" t="s">
        <v>78</v>
      </c>
      <c r="B4" s="242">
        <v>363</v>
      </c>
      <c r="C4" s="243">
        <v>223404.1629</v>
      </c>
      <c r="D4" s="243">
        <v>1018</v>
      </c>
      <c r="E4" s="243">
        <v>245127.7042137</v>
      </c>
      <c r="F4" s="242">
        <v>143</v>
      </c>
      <c r="G4" s="243">
        <v>285931.11589999998</v>
      </c>
      <c r="H4" s="243">
        <v>1524</v>
      </c>
      <c r="I4" s="244">
        <v>754461</v>
      </c>
    </row>
    <row r="5" spans="1:21" s="245" customFormat="1" ht="18" customHeight="1">
      <c r="A5" s="246" t="s">
        <v>79</v>
      </c>
      <c r="B5" s="405">
        <f>SUM(B6:B10)</f>
        <v>118</v>
      </c>
      <c r="C5" s="405">
        <f t="shared" ref="C5:I5" si="0">SUM(C6:C10)</f>
        <v>82306.573899999988</v>
      </c>
      <c r="D5" s="405">
        <f t="shared" si="0"/>
        <v>354</v>
      </c>
      <c r="E5" s="405">
        <f t="shared" si="0"/>
        <v>119272.79883439002</v>
      </c>
      <c r="F5" s="405">
        <f t="shared" si="0"/>
        <v>48</v>
      </c>
      <c r="G5" s="405">
        <f t="shared" si="0"/>
        <v>129884.4498</v>
      </c>
      <c r="H5" s="405">
        <f t="shared" si="0"/>
        <v>520</v>
      </c>
      <c r="I5" s="405">
        <f t="shared" si="0"/>
        <v>331463.82253439003</v>
      </c>
      <c r="J5" s="247"/>
      <c r="K5" s="247"/>
      <c r="L5" s="247"/>
      <c r="M5" s="247"/>
      <c r="N5" s="247"/>
      <c r="O5" s="247"/>
      <c r="P5" s="247"/>
      <c r="Q5" s="247">
        <f>SUM(I6:I9)</f>
        <v>284082.94253439002</v>
      </c>
      <c r="R5" s="247">
        <f t="shared" ref="R5:U5" si="1">SUM(J6:J10)</f>
        <v>0</v>
      </c>
      <c r="S5" s="247">
        <f t="shared" si="1"/>
        <v>0</v>
      </c>
      <c r="T5" s="247">
        <f t="shared" si="1"/>
        <v>0</v>
      </c>
      <c r="U5" s="247">
        <f t="shared" si="1"/>
        <v>0</v>
      </c>
    </row>
    <row r="6" spans="1:21" s="239" customFormat="1" ht="18" customHeight="1">
      <c r="A6" s="248" t="s">
        <v>169</v>
      </c>
      <c r="B6" s="249">
        <v>24</v>
      </c>
      <c r="C6" s="250">
        <v>17528.179199999999</v>
      </c>
      <c r="D6" s="249">
        <f>72-6</f>
        <v>66</v>
      </c>
      <c r="E6" s="250">
        <f>35897.7419-G6</f>
        <v>25202.721600000001</v>
      </c>
      <c r="F6" s="249">
        <v>6</v>
      </c>
      <c r="G6" s="251">
        <v>10695.0203</v>
      </c>
      <c r="H6" s="252">
        <v>96</v>
      </c>
      <c r="I6" s="251">
        <v>53425.9211</v>
      </c>
    </row>
    <row r="7" spans="1:21" s="239" customFormat="1" ht="18" customHeight="1">
      <c r="A7" s="248" t="s">
        <v>170</v>
      </c>
      <c r="B7" s="249">
        <v>33</v>
      </c>
      <c r="C7" s="250">
        <v>21276.26</v>
      </c>
      <c r="D7" s="249">
        <v>79</v>
      </c>
      <c r="E7" s="250">
        <v>26455.58</v>
      </c>
      <c r="F7" s="249">
        <v>12</v>
      </c>
      <c r="G7" s="251">
        <v>36173.64</v>
      </c>
      <c r="H7" s="252">
        <v>124</v>
      </c>
      <c r="I7" s="251">
        <v>83905.48</v>
      </c>
    </row>
    <row r="8" spans="1:21" s="239" customFormat="1" ht="18" customHeight="1">
      <c r="A8" s="248" t="s">
        <v>171</v>
      </c>
      <c r="B8" s="252">
        <v>29</v>
      </c>
      <c r="C8" s="251">
        <v>27700.684700000002</v>
      </c>
      <c r="D8" s="252">
        <v>85</v>
      </c>
      <c r="E8" s="251">
        <v>18153.829778540006</v>
      </c>
      <c r="F8" s="252">
        <v>13</v>
      </c>
      <c r="G8" s="251">
        <v>50293.089500000002</v>
      </c>
      <c r="H8" s="252">
        <v>127</v>
      </c>
      <c r="I8" s="251">
        <v>96147.603978540006</v>
      </c>
    </row>
    <row r="9" spans="1:21" s="239" customFormat="1" ht="18" customHeight="1">
      <c r="A9" s="248" t="s">
        <v>172</v>
      </c>
      <c r="B9" s="252">
        <v>17</v>
      </c>
      <c r="C9" s="251">
        <v>5717</v>
      </c>
      <c r="D9" s="252">
        <v>54</v>
      </c>
      <c r="E9" s="251">
        <v>33372.937455850006</v>
      </c>
      <c r="F9" s="252">
        <v>9</v>
      </c>
      <c r="G9" s="251">
        <v>11514</v>
      </c>
      <c r="H9" s="252">
        <v>80</v>
      </c>
      <c r="I9" s="251">
        <v>50603.937455850006</v>
      </c>
    </row>
    <row r="10" spans="1:21" s="239" customFormat="1" ht="18" customHeight="1">
      <c r="A10" s="248" t="s">
        <v>1333</v>
      </c>
      <c r="B10" s="252">
        <v>15</v>
      </c>
      <c r="C10" s="408">
        <v>10084.449999999999</v>
      </c>
      <c r="D10" s="408">
        <v>70</v>
      </c>
      <c r="E10" s="408">
        <v>16087.73</v>
      </c>
      <c r="F10" s="408">
        <v>8</v>
      </c>
      <c r="G10" s="408">
        <v>21208.699999999997</v>
      </c>
      <c r="H10" s="408">
        <v>93</v>
      </c>
      <c r="I10" s="408">
        <v>47380.88</v>
      </c>
    </row>
    <row r="11" spans="1:21" s="239" customFormat="1" ht="15" customHeight="1">
      <c r="A11" s="248" t="s">
        <v>1288</v>
      </c>
      <c r="B11" s="248"/>
      <c r="C11" s="248"/>
      <c r="E11" s="253"/>
      <c r="H11" s="254"/>
      <c r="I11" s="253"/>
    </row>
    <row r="12" spans="1:21" s="239" customFormat="1" ht="13.5" customHeight="1">
      <c r="A12" s="1307" t="s">
        <v>265</v>
      </c>
      <c r="B12" s="1307"/>
    </row>
    <row r="13" spans="1:21">
      <c r="C13" s="255"/>
      <c r="H13" s="256"/>
      <c r="I13" s="257"/>
    </row>
    <row r="15" spans="1:21" ht="0.75" customHeight="1"/>
    <row r="16" spans="1:21">
      <c r="B16" s="256"/>
      <c r="C16" s="256"/>
      <c r="D16" s="256"/>
      <c r="E16" s="256"/>
      <c r="F16" s="256"/>
      <c r="G16" s="256"/>
      <c r="H16" s="256"/>
      <c r="I16" s="256"/>
    </row>
  </sheetData>
  <mergeCells count="7">
    <mergeCell ref="A12:B12"/>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53"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zoomScaleNormal="100" workbookViewId="0">
      <selection activeCell="F14" sqref="F14"/>
    </sheetView>
  </sheetViews>
  <sheetFormatPr defaultColWidth="9.140625" defaultRowHeight="15"/>
  <cols>
    <col min="1" max="1" width="14.5703125" style="238" bestFit="1" customWidth="1"/>
    <col min="2" max="2" width="14.85546875" style="238" bestFit="1" customWidth="1"/>
    <col min="3" max="3" width="12.42578125" style="238" customWidth="1"/>
    <col min="4" max="4" width="9.42578125" style="238" customWidth="1"/>
    <col min="5" max="5" width="10.42578125" style="238" customWidth="1"/>
    <col min="6" max="6" width="8.85546875" style="238" bestFit="1" customWidth="1"/>
    <col min="7" max="7" width="8.5703125" style="238" customWidth="1"/>
    <col min="8" max="8" width="9.85546875" style="238" bestFit="1" customWidth="1"/>
    <col min="9" max="9" width="10.140625" style="238" customWidth="1"/>
    <col min="10" max="10" width="9.140625" style="238" customWidth="1"/>
    <col min="11" max="11" width="12.5703125" style="238" customWidth="1"/>
    <col min="12" max="17" width="9.140625" style="238"/>
    <col min="18" max="18" width="6" style="238" bestFit="1" customWidth="1"/>
    <col min="19" max="19" width="9.5703125" style="238" bestFit="1" customWidth="1"/>
    <col min="20" max="16384" width="9.140625" style="238"/>
  </cols>
  <sheetData>
    <row r="1" spans="1:22" ht="15" customHeight="1">
      <c r="A1" s="1315" t="s">
        <v>15</v>
      </c>
      <c r="B1" s="1315"/>
      <c r="C1" s="1315"/>
      <c r="D1" s="1315"/>
      <c r="E1" s="1315"/>
      <c r="F1" s="1315"/>
      <c r="G1" s="1315"/>
      <c r="H1" s="1315"/>
      <c r="I1" s="1315"/>
    </row>
    <row r="2" spans="1:22" s="239" customFormat="1" ht="18" customHeight="1">
      <c r="A2" s="1316" t="s">
        <v>160</v>
      </c>
      <c r="B2" s="1311" t="s">
        <v>85</v>
      </c>
      <c r="C2" s="1312"/>
      <c r="D2" s="1311" t="s">
        <v>86</v>
      </c>
      <c r="E2" s="1312"/>
      <c r="F2" s="1311" t="s">
        <v>87</v>
      </c>
      <c r="G2" s="1318"/>
      <c r="H2" s="1319" t="s">
        <v>139</v>
      </c>
      <c r="I2" s="1320"/>
    </row>
    <row r="3" spans="1:22" s="239" customFormat="1" ht="54.75" customHeight="1">
      <c r="A3" s="1317"/>
      <c r="B3" s="320" t="s">
        <v>328</v>
      </c>
      <c r="C3" s="320" t="s">
        <v>329</v>
      </c>
      <c r="D3" s="320" t="s">
        <v>328</v>
      </c>
      <c r="E3" s="320" t="s">
        <v>329</v>
      </c>
      <c r="F3" s="320" t="s">
        <v>328</v>
      </c>
      <c r="G3" s="320" t="s">
        <v>329</v>
      </c>
      <c r="H3" s="321" t="s">
        <v>328</v>
      </c>
      <c r="I3" s="320" t="s">
        <v>329</v>
      </c>
    </row>
    <row r="4" spans="1:22" s="245" customFormat="1" ht="18" customHeight="1">
      <c r="A4" s="322" t="s">
        <v>78</v>
      </c>
      <c r="B4" s="323">
        <v>133306</v>
      </c>
      <c r="C4" s="323">
        <v>237448.77813668997</v>
      </c>
      <c r="D4" s="323">
        <v>69923</v>
      </c>
      <c r="E4" s="323">
        <v>1000933.0455886349</v>
      </c>
      <c r="F4" s="324">
        <v>0</v>
      </c>
      <c r="G4" s="324">
        <v>0</v>
      </c>
      <c r="H4" s="323">
        <v>203229</v>
      </c>
      <c r="I4" s="323">
        <v>1238381.8237253251</v>
      </c>
      <c r="K4" s="239"/>
      <c r="L4" s="239"/>
      <c r="M4" s="239"/>
      <c r="N4" s="239"/>
      <c r="O4" s="239"/>
      <c r="P4" s="239"/>
      <c r="Q4" s="239"/>
      <c r="R4" s="239"/>
      <c r="S4" s="239"/>
      <c r="T4" s="239"/>
      <c r="U4" s="239"/>
      <c r="V4" s="239"/>
    </row>
    <row r="5" spans="1:22" s="245" customFormat="1" ht="18" customHeight="1">
      <c r="A5" s="322" t="s">
        <v>79</v>
      </c>
      <c r="B5" s="323">
        <v>53239</v>
      </c>
      <c r="C5" s="323">
        <f>SUM(C6:C10)</f>
        <v>83752.902412792959</v>
      </c>
      <c r="D5" s="323">
        <f t="shared" ref="D5:E5" si="0">SUM(D6:D10)</f>
        <v>31420</v>
      </c>
      <c r="E5" s="323">
        <f t="shared" si="0"/>
        <v>488703.99345708202</v>
      </c>
      <c r="F5" s="323">
        <f t="shared" ref="F5" si="1">SUM(F6:F10)</f>
        <v>0</v>
      </c>
      <c r="G5" s="323">
        <f t="shared" ref="G5" si="2">SUM(G6:G10)</f>
        <v>0</v>
      </c>
      <c r="H5" s="323">
        <f t="shared" ref="H5" si="3">SUM(H6:H10)</f>
        <v>84659</v>
      </c>
      <c r="I5" s="323">
        <f t="shared" ref="I5" si="4">SUM(I6:I10)</f>
        <v>572456.89586987498</v>
      </c>
      <c r="J5" s="406"/>
      <c r="K5" s="406"/>
      <c r="L5" s="406"/>
      <c r="M5" s="406"/>
      <c r="N5" s="406"/>
      <c r="O5" s="406"/>
      <c r="P5" s="406"/>
      <c r="Q5" s="406"/>
      <c r="R5" s="239"/>
      <c r="S5" s="239"/>
      <c r="T5" s="239"/>
      <c r="U5" s="239"/>
      <c r="V5" s="239"/>
    </row>
    <row r="6" spans="1:22" s="239" customFormat="1" ht="18" customHeight="1">
      <c r="A6" s="325">
        <v>45017</v>
      </c>
      <c r="B6" s="326">
        <v>8799</v>
      </c>
      <c r="C6" s="326">
        <v>13742</v>
      </c>
      <c r="D6" s="326">
        <v>5708</v>
      </c>
      <c r="E6" s="326">
        <v>92636.52</v>
      </c>
      <c r="F6" s="327" t="s">
        <v>330</v>
      </c>
      <c r="G6" s="327" t="s">
        <v>330</v>
      </c>
      <c r="H6" s="328">
        <f t="shared" ref="H6:I10" si="5">D6+B6</f>
        <v>14507</v>
      </c>
      <c r="I6" s="328">
        <f t="shared" si="5"/>
        <v>106378.52</v>
      </c>
      <c r="J6" s="407"/>
      <c r="K6" s="407"/>
    </row>
    <row r="7" spans="1:22" s="239" customFormat="1" ht="18" customHeight="1">
      <c r="A7" s="325">
        <v>45047</v>
      </c>
      <c r="B7" s="326">
        <v>10601</v>
      </c>
      <c r="C7" s="326">
        <v>19637.817851616986</v>
      </c>
      <c r="D7" s="326">
        <v>6488</v>
      </c>
      <c r="E7" s="326">
        <v>106722.32</v>
      </c>
      <c r="F7" s="327" t="s">
        <v>330</v>
      </c>
      <c r="G7" s="327" t="s">
        <v>330</v>
      </c>
      <c r="H7" s="328">
        <f t="shared" si="5"/>
        <v>17089</v>
      </c>
      <c r="I7" s="328">
        <f t="shared" si="5"/>
        <v>126360.13785161699</v>
      </c>
    </row>
    <row r="8" spans="1:22" s="239" customFormat="1" ht="18" customHeight="1">
      <c r="A8" s="325">
        <v>45078</v>
      </c>
      <c r="B8" s="326">
        <v>10322</v>
      </c>
      <c r="C8" s="326">
        <v>18277.815750889997</v>
      </c>
      <c r="D8" s="326">
        <v>6693</v>
      </c>
      <c r="E8" s="326">
        <v>113165.98</v>
      </c>
      <c r="F8" s="327" t="s">
        <v>330</v>
      </c>
      <c r="G8" s="327" t="s">
        <v>330</v>
      </c>
      <c r="H8" s="328">
        <f t="shared" si="5"/>
        <v>17015</v>
      </c>
      <c r="I8" s="328">
        <f t="shared" si="5"/>
        <v>131443.79575088999</v>
      </c>
    </row>
    <row r="9" spans="1:22" s="239" customFormat="1" ht="18" customHeight="1">
      <c r="A9" s="658">
        <v>45108</v>
      </c>
      <c r="B9" s="659">
        <v>11428</v>
      </c>
      <c r="C9" s="659">
        <v>14954.268810285983</v>
      </c>
      <c r="D9" s="659">
        <v>6088</v>
      </c>
      <c r="E9" s="659">
        <v>90414.173457081997</v>
      </c>
      <c r="F9" s="660" t="s">
        <v>330</v>
      </c>
      <c r="G9" s="660" t="s">
        <v>330</v>
      </c>
      <c r="H9" s="661">
        <f t="shared" si="5"/>
        <v>17516</v>
      </c>
      <c r="I9" s="661">
        <f t="shared" si="5"/>
        <v>105368.44226736798</v>
      </c>
    </row>
    <row r="10" spans="1:22" s="239" customFormat="1" ht="18" customHeight="1">
      <c r="A10" s="658">
        <v>45139</v>
      </c>
      <c r="B10" s="659">
        <v>12089</v>
      </c>
      <c r="C10" s="659">
        <v>17141</v>
      </c>
      <c r="D10" s="659">
        <v>6443</v>
      </c>
      <c r="E10" s="659">
        <v>85765</v>
      </c>
      <c r="F10" s="660" t="s">
        <v>330</v>
      </c>
      <c r="G10" s="660" t="s">
        <v>330</v>
      </c>
      <c r="H10" s="661">
        <f t="shared" si="5"/>
        <v>18532</v>
      </c>
      <c r="I10" s="661">
        <f t="shared" si="5"/>
        <v>102906</v>
      </c>
    </row>
    <row r="11" spans="1:22" s="239" customFormat="1">
      <c r="A11" s="329"/>
      <c r="B11" s="330"/>
      <c r="C11" s="330"/>
      <c r="D11" s="330"/>
      <c r="E11" s="330"/>
      <c r="F11" s="331"/>
      <c r="G11" s="331"/>
      <c r="H11" s="332"/>
      <c r="I11" s="332"/>
    </row>
    <row r="12" spans="1:22" s="239" customFormat="1">
      <c r="A12" s="333" t="s">
        <v>331</v>
      </c>
      <c r="B12" s="334"/>
      <c r="C12" s="334"/>
      <c r="D12" s="334"/>
      <c r="E12" s="334"/>
      <c r="F12" s="335"/>
      <c r="G12" s="335"/>
      <c r="H12" s="334"/>
      <c r="I12" s="336"/>
    </row>
    <row r="13" spans="1:22" s="239" customFormat="1">
      <c r="A13" s="1313" t="s">
        <v>1288</v>
      </c>
      <c r="B13" s="1313"/>
      <c r="C13" s="1314"/>
    </row>
    <row r="14" spans="1:22" s="239" customFormat="1">
      <c r="A14" s="1307" t="s">
        <v>261</v>
      </c>
      <c r="B14" s="1307"/>
    </row>
    <row r="15" spans="1:22">
      <c r="B15" s="256"/>
      <c r="C15" s="256"/>
      <c r="D15" s="256"/>
      <c r="E15" s="256"/>
      <c r="F15" s="256"/>
      <c r="G15" s="256"/>
      <c r="H15" s="256"/>
      <c r="I15" s="256"/>
    </row>
    <row r="16" spans="1:22">
      <c r="B16" s="255"/>
      <c r="C16" s="255"/>
      <c r="D16" s="255"/>
      <c r="E16" s="337"/>
      <c r="F16" s="255"/>
      <c r="G16" s="255"/>
      <c r="H16" s="255"/>
      <c r="I16" s="255"/>
    </row>
    <row r="17" spans="2:9">
      <c r="B17" s="338"/>
      <c r="C17" s="338"/>
      <c r="D17" s="338"/>
      <c r="E17" s="338"/>
      <c r="F17" s="338"/>
      <c r="G17" s="338"/>
      <c r="H17" s="338"/>
      <c r="I17" s="338"/>
    </row>
  </sheetData>
  <mergeCells count="8">
    <mergeCell ref="A13:C13"/>
    <mergeCell ref="A14:B14"/>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58"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activeCell="M6" sqref="M6"/>
    </sheetView>
  </sheetViews>
  <sheetFormatPr defaultColWidth="9.140625" defaultRowHeight="15"/>
  <cols>
    <col min="1" max="1" width="10.5703125" style="238" bestFit="1" customWidth="1"/>
    <col min="2" max="13" width="14.5703125" style="238" bestFit="1" customWidth="1"/>
    <col min="14" max="14" width="5.42578125" style="238" bestFit="1" customWidth="1"/>
    <col min="15" max="16384" width="9.140625" style="238"/>
  </cols>
  <sheetData>
    <row r="1" spans="1:26" ht="16.5" customHeight="1">
      <c r="A1" s="1321" t="s">
        <v>266</v>
      </c>
      <c r="B1" s="1321"/>
      <c r="C1" s="1321"/>
      <c r="D1" s="1321"/>
      <c r="E1" s="1321"/>
      <c r="F1" s="1321"/>
      <c r="G1" s="1321"/>
      <c r="H1" s="1321"/>
      <c r="I1" s="1321"/>
      <c r="J1" s="1321"/>
      <c r="K1" s="1321"/>
      <c r="L1" s="1321"/>
      <c r="M1" s="1321"/>
    </row>
    <row r="2" spans="1:26" s="239" customFormat="1" ht="18" customHeight="1">
      <c r="A2" s="1322" t="s">
        <v>267</v>
      </c>
      <c r="B2" s="1311" t="s">
        <v>268</v>
      </c>
      <c r="C2" s="1318"/>
      <c r="D2" s="1318"/>
      <c r="E2" s="1318"/>
      <c r="F2" s="1318"/>
      <c r="G2" s="1318"/>
      <c r="H2" s="1318"/>
      <c r="I2" s="1312"/>
      <c r="J2" s="1324" t="s">
        <v>269</v>
      </c>
      <c r="K2" s="1325"/>
      <c r="L2" s="1324" t="s">
        <v>139</v>
      </c>
      <c r="M2" s="1325"/>
    </row>
    <row r="3" spans="1:26" s="239" customFormat="1" ht="18" customHeight="1">
      <c r="A3" s="1323"/>
      <c r="B3" s="1311" t="s">
        <v>270</v>
      </c>
      <c r="C3" s="1312"/>
      <c r="D3" s="1311" t="s">
        <v>271</v>
      </c>
      <c r="E3" s="1312"/>
      <c r="F3" s="1311" t="s">
        <v>272</v>
      </c>
      <c r="G3" s="1312"/>
      <c r="H3" s="1311" t="s">
        <v>273</v>
      </c>
      <c r="I3" s="1312"/>
      <c r="J3" s="1326"/>
      <c r="K3" s="1327"/>
      <c r="L3" s="1326"/>
      <c r="M3" s="1327"/>
    </row>
    <row r="4" spans="1:26" s="239" customFormat="1" ht="27" customHeight="1">
      <c r="A4" s="241" t="s">
        <v>274</v>
      </c>
      <c r="B4" s="240" t="s">
        <v>201</v>
      </c>
      <c r="C4" s="240" t="s">
        <v>202</v>
      </c>
      <c r="D4" s="240" t="s">
        <v>201</v>
      </c>
      <c r="E4" s="240" t="s">
        <v>202</v>
      </c>
      <c r="F4" s="240" t="s">
        <v>201</v>
      </c>
      <c r="G4" s="240" t="s">
        <v>202</v>
      </c>
      <c r="H4" s="240" t="s">
        <v>201</v>
      </c>
      <c r="I4" s="240" t="s">
        <v>202</v>
      </c>
      <c r="J4" s="240" t="s">
        <v>201</v>
      </c>
      <c r="K4" s="240" t="s">
        <v>202</v>
      </c>
      <c r="L4" s="240" t="s">
        <v>201</v>
      </c>
      <c r="M4" s="240" t="s">
        <v>202</v>
      </c>
    </row>
    <row r="5" spans="1:26" s="245" customFormat="1" ht="18" customHeight="1">
      <c r="A5" s="241" t="s">
        <v>78</v>
      </c>
      <c r="B5" s="243">
        <v>266</v>
      </c>
      <c r="C5" s="258">
        <v>2019875.8160000001</v>
      </c>
      <c r="D5" s="243">
        <v>409</v>
      </c>
      <c r="E5" s="258">
        <v>372534.52</v>
      </c>
      <c r="F5" s="243">
        <v>372</v>
      </c>
      <c r="G5" s="243">
        <v>61654.900000000009</v>
      </c>
      <c r="H5" s="243">
        <v>200</v>
      </c>
      <c r="I5" s="243">
        <v>18194.870000000003</v>
      </c>
      <c r="J5" s="243">
        <v>72</v>
      </c>
      <c r="K5" s="243">
        <v>17535.12</v>
      </c>
      <c r="L5" s="259">
        <v>1319</v>
      </c>
      <c r="M5" s="258">
        <v>2489794.716</v>
      </c>
    </row>
    <row r="6" spans="1:26" s="263" customFormat="1" ht="18" customHeight="1">
      <c r="A6" s="260" t="s">
        <v>79</v>
      </c>
      <c r="B6" s="261">
        <f>SUM(B7:B10)</f>
        <v>127</v>
      </c>
      <c r="C6" s="261">
        <f t="shared" ref="C6:M6" si="0">SUM(C7:C10)</f>
        <v>1269289.92</v>
      </c>
      <c r="D6" s="261">
        <f t="shared" si="0"/>
        <v>165</v>
      </c>
      <c r="E6" s="261">
        <f t="shared" si="0"/>
        <v>153963.38</v>
      </c>
      <c r="F6" s="261">
        <f t="shared" si="0"/>
        <v>129</v>
      </c>
      <c r="G6" s="261">
        <f t="shared" si="0"/>
        <v>20557.36</v>
      </c>
      <c r="H6" s="261">
        <f t="shared" si="0"/>
        <v>62</v>
      </c>
      <c r="I6" s="261">
        <f t="shared" si="0"/>
        <v>20601.649999999998</v>
      </c>
      <c r="J6" s="261">
        <f t="shared" si="0"/>
        <v>19</v>
      </c>
      <c r="K6" s="261">
        <f t="shared" si="0"/>
        <v>5873</v>
      </c>
      <c r="L6" s="261">
        <f t="shared" si="0"/>
        <v>502</v>
      </c>
      <c r="M6" s="261">
        <f t="shared" si="0"/>
        <v>1470285.31</v>
      </c>
      <c r="N6" s="262"/>
      <c r="O6" s="262"/>
      <c r="P6" s="262"/>
      <c r="Q6" s="262"/>
      <c r="R6" s="262"/>
      <c r="S6" s="262"/>
      <c r="T6" s="262"/>
      <c r="U6" s="262"/>
      <c r="V6" s="262"/>
      <c r="W6" s="262"/>
      <c r="X6" s="262"/>
      <c r="Y6" s="262"/>
      <c r="Z6" s="262"/>
    </row>
    <row r="7" spans="1:26" s="239" customFormat="1" ht="18" customHeight="1">
      <c r="A7" s="248" t="s">
        <v>169</v>
      </c>
      <c r="B7" s="250">
        <v>16</v>
      </c>
      <c r="C7" s="251">
        <v>96343.84</v>
      </c>
      <c r="D7" s="250">
        <v>21</v>
      </c>
      <c r="E7" s="250">
        <v>8364.25</v>
      </c>
      <c r="F7" s="250">
        <v>25</v>
      </c>
      <c r="G7" s="250">
        <v>920.49</v>
      </c>
      <c r="H7" s="250">
        <v>10</v>
      </c>
      <c r="I7" s="250">
        <v>1702.58</v>
      </c>
      <c r="J7" s="250">
        <v>3</v>
      </c>
      <c r="K7" s="250">
        <v>554</v>
      </c>
      <c r="L7" s="250">
        <v>75</v>
      </c>
      <c r="M7" s="251">
        <v>107885.16</v>
      </c>
      <c r="N7" s="253"/>
      <c r="O7" s="253"/>
    </row>
    <row r="8" spans="1:26" s="239" customFormat="1" ht="18" customHeight="1">
      <c r="A8" s="248" t="s">
        <v>170</v>
      </c>
      <c r="B8" s="250">
        <v>29</v>
      </c>
      <c r="C8" s="251">
        <v>188112.1</v>
      </c>
      <c r="D8" s="250">
        <v>44</v>
      </c>
      <c r="E8" s="250">
        <v>27924.79</v>
      </c>
      <c r="F8" s="250">
        <v>20</v>
      </c>
      <c r="G8" s="250">
        <v>2802.42</v>
      </c>
      <c r="H8" s="250">
        <v>24</v>
      </c>
      <c r="I8" s="250">
        <v>1864.4499999999998</v>
      </c>
      <c r="J8" s="250">
        <v>10</v>
      </c>
      <c r="K8" s="250">
        <v>4900</v>
      </c>
      <c r="L8" s="250">
        <v>127</v>
      </c>
      <c r="M8" s="251">
        <v>225603.76</v>
      </c>
      <c r="N8" s="253"/>
      <c r="O8" s="253"/>
    </row>
    <row r="9" spans="1:26" s="239" customFormat="1" ht="18" customHeight="1">
      <c r="A9" s="248" t="s">
        <v>275</v>
      </c>
      <c r="B9" s="251">
        <v>40</v>
      </c>
      <c r="C9" s="251">
        <v>292428.78000000003</v>
      </c>
      <c r="D9" s="251">
        <v>64</v>
      </c>
      <c r="E9" s="251">
        <v>71403.790000000008</v>
      </c>
      <c r="F9" s="251">
        <v>50</v>
      </c>
      <c r="G9" s="251">
        <v>9645.9500000000007</v>
      </c>
      <c r="H9" s="251">
        <v>19</v>
      </c>
      <c r="I9" s="251">
        <v>16207.8</v>
      </c>
      <c r="J9" s="251">
        <v>2</v>
      </c>
      <c r="K9" s="251">
        <v>275</v>
      </c>
      <c r="L9" s="251">
        <v>175</v>
      </c>
      <c r="M9" s="251">
        <v>389961.32</v>
      </c>
      <c r="N9" s="253"/>
      <c r="O9" s="253"/>
    </row>
    <row r="10" spans="1:26" s="239" customFormat="1" ht="18" customHeight="1">
      <c r="A10" s="248" t="s">
        <v>276</v>
      </c>
      <c r="B10" s="251">
        <v>42</v>
      </c>
      <c r="C10" s="251">
        <v>692405.2</v>
      </c>
      <c r="D10" s="251">
        <v>36</v>
      </c>
      <c r="E10" s="251">
        <v>46270.55</v>
      </c>
      <c r="F10" s="251">
        <v>34</v>
      </c>
      <c r="G10" s="251">
        <v>7188.5</v>
      </c>
      <c r="H10" s="251">
        <v>9</v>
      </c>
      <c r="I10" s="251">
        <v>826.81999999999994</v>
      </c>
      <c r="J10" s="251">
        <v>4</v>
      </c>
      <c r="K10" s="251">
        <v>144</v>
      </c>
      <c r="L10" s="251">
        <v>125</v>
      </c>
      <c r="M10" s="251">
        <v>746835.07</v>
      </c>
      <c r="N10" s="253"/>
      <c r="O10" s="253"/>
    </row>
    <row r="11" spans="1:26" s="239" customFormat="1" ht="15" customHeight="1">
      <c r="A11" s="1307" t="s">
        <v>175</v>
      </c>
      <c r="B11" s="1307"/>
      <c r="C11" s="1307"/>
      <c r="D11" s="1307"/>
      <c r="E11" s="1307"/>
      <c r="F11" s="1307"/>
      <c r="G11" s="1307"/>
      <c r="H11" s="1307"/>
      <c r="I11" s="1307"/>
      <c r="J11" s="1307"/>
      <c r="K11" s="1307"/>
    </row>
    <row r="12" spans="1:26" s="239" customFormat="1" ht="15" customHeight="1">
      <c r="A12" s="264" t="s">
        <v>277</v>
      </c>
      <c r="B12" s="264"/>
      <c r="C12" s="264"/>
      <c r="D12" s="264"/>
      <c r="E12" s="264"/>
      <c r="F12" s="264"/>
      <c r="G12" s="264"/>
      <c r="H12" s="264"/>
      <c r="I12" s="264"/>
      <c r="J12" s="264"/>
      <c r="K12" s="264"/>
    </row>
    <row r="13" spans="1:26" s="239" customFormat="1" ht="13.5" customHeight="1">
      <c r="A13" s="1307" t="s">
        <v>278</v>
      </c>
      <c r="B13" s="1307"/>
      <c r="C13" s="1307"/>
      <c r="D13" s="1307"/>
      <c r="E13" s="1307"/>
      <c r="F13" s="1307"/>
    </row>
    <row r="14" spans="1:26">
      <c r="B14" s="255"/>
      <c r="C14" s="255"/>
      <c r="D14" s="255"/>
      <c r="E14" s="255"/>
      <c r="F14" s="255"/>
      <c r="G14" s="255"/>
      <c r="H14" s="255"/>
      <c r="I14" s="255"/>
      <c r="J14" s="255"/>
      <c r="K14" s="255"/>
      <c r="L14" s="255"/>
      <c r="M14" s="255"/>
    </row>
    <row r="15" spans="1:26">
      <c r="L15" s="255"/>
      <c r="M15" s="255"/>
    </row>
    <row r="23" spans="3:13">
      <c r="C23" s="265"/>
      <c r="D23" s="265"/>
      <c r="E23" s="265"/>
      <c r="F23" s="265"/>
      <c r="G23" s="265"/>
      <c r="H23" s="265"/>
      <c r="I23" s="265"/>
      <c r="J23" s="265"/>
      <c r="K23" s="265"/>
      <c r="L23" s="265"/>
      <c r="M23" s="265"/>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activeCell="B5" activeCellId="3" sqref="J5 H5 F5 B5"/>
    </sheetView>
  </sheetViews>
  <sheetFormatPr defaultColWidth="9.140625" defaultRowHeight="15"/>
  <cols>
    <col min="1" max="11" width="14.5703125" style="238" bestFit="1" customWidth="1"/>
    <col min="12" max="12" width="5.42578125" style="238" bestFit="1" customWidth="1"/>
    <col min="13" max="16384" width="9.140625" style="238"/>
  </cols>
  <sheetData>
    <row r="1" spans="1:21" ht="19.5" customHeight="1">
      <c r="A1" s="1321" t="s">
        <v>279</v>
      </c>
      <c r="B1" s="1321"/>
      <c r="C1" s="1321"/>
      <c r="D1" s="1321"/>
      <c r="E1" s="1321"/>
      <c r="F1" s="1321"/>
      <c r="G1" s="1321"/>
      <c r="H1" s="1321"/>
      <c r="I1" s="1321"/>
      <c r="J1" s="1321"/>
      <c r="K1" s="1321"/>
    </row>
    <row r="2" spans="1:21" s="239" customFormat="1" ht="18" customHeight="1">
      <c r="A2" s="266" t="s">
        <v>267</v>
      </c>
      <c r="B2" s="1328" t="s">
        <v>280</v>
      </c>
      <c r="C2" s="1329"/>
      <c r="D2" s="1328" t="s">
        <v>281</v>
      </c>
      <c r="E2" s="1329"/>
      <c r="F2" s="1328" t="s">
        <v>282</v>
      </c>
      <c r="G2" s="1329"/>
      <c r="H2" s="1311" t="s">
        <v>283</v>
      </c>
      <c r="I2" s="1312"/>
      <c r="J2" s="1328" t="s">
        <v>284</v>
      </c>
      <c r="K2" s="1329"/>
    </row>
    <row r="3" spans="1:21" s="239" customFormat="1" ht="27" customHeight="1">
      <c r="A3" s="241" t="s">
        <v>274</v>
      </c>
      <c r="B3" s="240" t="s">
        <v>201</v>
      </c>
      <c r="C3" s="240" t="s">
        <v>202</v>
      </c>
      <c r="D3" s="240" t="s">
        <v>201</v>
      </c>
      <c r="E3" s="240" t="s">
        <v>202</v>
      </c>
      <c r="F3" s="240" t="s">
        <v>201</v>
      </c>
      <c r="G3" s="240" t="s">
        <v>202</v>
      </c>
      <c r="H3" s="240" t="s">
        <v>201</v>
      </c>
      <c r="I3" s="240" t="s">
        <v>202</v>
      </c>
      <c r="J3" s="240" t="s">
        <v>201</v>
      </c>
      <c r="K3" s="240" t="s">
        <v>202</v>
      </c>
    </row>
    <row r="4" spans="1:21" s="245" customFormat="1" ht="18" customHeight="1">
      <c r="A4" s="241" t="s">
        <v>78</v>
      </c>
      <c r="B4" s="243">
        <v>460</v>
      </c>
      <c r="C4" s="258">
        <v>269687.23</v>
      </c>
      <c r="D4" s="267">
        <v>251</v>
      </c>
      <c r="E4" s="259">
        <v>107880.65</v>
      </c>
      <c r="F4" s="243">
        <v>7153</v>
      </c>
      <c r="G4" s="268">
        <v>18110492.603</v>
      </c>
      <c r="H4" s="243">
        <v>135</v>
      </c>
      <c r="I4" s="259">
        <v>34838.31</v>
      </c>
      <c r="J4" s="243">
        <v>1041</v>
      </c>
      <c r="K4" s="258">
        <v>454662.93260000006</v>
      </c>
    </row>
    <row r="5" spans="1:21" s="245" customFormat="1" ht="18" customHeight="1">
      <c r="A5" s="260" t="s">
        <v>79</v>
      </c>
      <c r="B5" s="261">
        <f>SUM(B6:B9)</f>
        <v>266</v>
      </c>
      <c r="C5" s="261">
        <f t="shared" ref="C5:J5" si="0">SUM(C6:C9)</f>
        <v>120177.50999999998</v>
      </c>
      <c r="D5" s="261">
        <f t="shared" si="0"/>
        <v>70</v>
      </c>
      <c r="E5" s="261">
        <f t="shared" si="0"/>
        <v>24472.11</v>
      </c>
      <c r="F5" s="261">
        <f t="shared" si="0"/>
        <v>2671</v>
      </c>
      <c r="G5" s="261">
        <f t="shared" si="0"/>
        <v>8792511.5950000007</v>
      </c>
      <c r="H5" s="261">
        <f t="shared" si="0"/>
        <v>58</v>
      </c>
      <c r="I5" s="261">
        <f t="shared" si="0"/>
        <v>18517.46</v>
      </c>
      <c r="J5" s="261">
        <f t="shared" si="0"/>
        <v>465</v>
      </c>
      <c r="K5" s="261">
        <v>846860.17500000005</v>
      </c>
      <c r="L5" s="247"/>
      <c r="M5" s="247"/>
      <c r="N5" s="247"/>
      <c r="O5" s="247"/>
      <c r="P5" s="247"/>
      <c r="Q5" s="247"/>
      <c r="R5" s="247"/>
      <c r="S5" s="247"/>
      <c r="T5" s="247"/>
      <c r="U5" s="247"/>
    </row>
    <row r="6" spans="1:21" s="239" customFormat="1" ht="18" customHeight="1">
      <c r="A6" s="248" t="s">
        <v>169</v>
      </c>
      <c r="B6" s="269">
        <v>17</v>
      </c>
      <c r="C6" s="269">
        <v>6525.88</v>
      </c>
      <c r="D6" s="270">
        <v>16</v>
      </c>
      <c r="E6" s="269">
        <v>4839.68</v>
      </c>
      <c r="F6" s="269">
        <v>563</v>
      </c>
      <c r="G6" s="271">
        <v>1938191.2200000002</v>
      </c>
      <c r="H6" s="269">
        <v>36</v>
      </c>
      <c r="I6" s="269">
        <v>13100</v>
      </c>
      <c r="J6" s="269">
        <v>77</v>
      </c>
      <c r="K6" s="251">
        <v>48942.77</v>
      </c>
    </row>
    <row r="7" spans="1:21" s="239" customFormat="1" ht="18" customHeight="1">
      <c r="A7" s="248" t="s">
        <v>170</v>
      </c>
      <c r="B7" s="269">
        <v>101</v>
      </c>
      <c r="C7" s="269">
        <v>67452.919999999984</v>
      </c>
      <c r="D7" s="270">
        <v>21</v>
      </c>
      <c r="E7" s="269">
        <v>8500.23</v>
      </c>
      <c r="F7" s="269">
        <v>584</v>
      </c>
      <c r="G7" s="271">
        <v>2215716.111</v>
      </c>
      <c r="H7" s="269">
        <v>12</v>
      </c>
      <c r="I7" s="269">
        <v>2298</v>
      </c>
      <c r="J7" s="269">
        <v>96</v>
      </c>
      <c r="K7" s="251">
        <v>41223.199999999997</v>
      </c>
    </row>
    <row r="8" spans="1:21" s="239" customFormat="1" ht="18" customHeight="1">
      <c r="A8" s="248" t="s">
        <v>275</v>
      </c>
      <c r="B8" s="272">
        <v>113</v>
      </c>
      <c r="C8" s="272">
        <v>30889.09</v>
      </c>
      <c r="D8" s="273">
        <v>12</v>
      </c>
      <c r="E8" s="272">
        <v>3333</v>
      </c>
      <c r="F8" s="272">
        <v>878</v>
      </c>
      <c r="G8" s="274">
        <v>2381727.5290000001</v>
      </c>
      <c r="H8" s="272">
        <v>3</v>
      </c>
      <c r="I8" s="272">
        <v>850</v>
      </c>
      <c r="J8" s="272">
        <v>150</v>
      </c>
      <c r="K8" s="251">
        <v>65287.715000000004</v>
      </c>
    </row>
    <row r="9" spans="1:21" s="239" customFormat="1" ht="18" customHeight="1">
      <c r="A9" s="248" t="s">
        <v>276</v>
      </c>
      <c r="B9" s="272">
        <v>35</v>
      </c>
      <c r="C9" s="272">
        <v>15309.619999999999</v>
      </c>
      <c r="D9" s="273">
        <v>21</v>
      </c>
      <c r="E9" s="272">
        <v>7799.2</v>
      </c>
      <c r="F9" s="272">
        <v>646</v>
      </c>
      <c r="G9" s="274">
        <v>2256876.7349999999</v>
      </c>
      <c r="H9" s="272">
        <v>7</v>
      </c>
      <c r="I9" s="272">
        <v>2269.46</v>
      </c>
      <c r="J9" s="272">
        <v>142</v>
      </c>
      <c r="K9" s="251" t="s">
        <v>1286</v>
      </c>
    </row>
    <row r="10" spans="1:21" s="239" customFormat="1" ht="18" customHeight="1">
      <c r="A10" s="1307" t="s">
        <v>285</v>
      </c>
      <c r="B10" s="1307"/>
      <c r="C10" s="1307"/>
      <c r="D10" s="1307"/>
      <c r="E10" s="1307"/>
      <c r="F10" s="1307"/>
      <c r="G10" s="1307"/>
      <c r="H10" s="1307"/>
      <c r="I10" s="1307"/>
      <c r="J10" s="1307"/>
      <c r="K10" s="1307"/>
    </row>
    <row r="11" spans="1:21" s="239" customFormat="1" ht="18" customHeight="1">
      <c r="A11" s="264" t="s">
        <v>277</v>
      </c>
      <c r="B11" s="264"/>
      <c r="C11" s="264"/>
      <c r="D11" s="264"/>
      <c r="E11" s="264"/>
      <c r="F11" s="264"/>
      <c r="G11" s="264"/>
      <c r="H11" s="264"/>
      <c r="I11" s="264"/>
      <c r="J11" s="264"/>
      <c r="K11" s="264"/>
    </row>
    <row r="12" spans="1:21" s="239" customFormat="1" ht="18" customHeight="1">
      <c r="A12" s="386" t="s">
        <v>1287</v>
      </c>
      <c r="B12" s="534"/>
      <c r="C12" s="534"/>
      <c r="D12" s="534"/>
      <c r="E12" s="534"/>
      <c r="F12" s="534"/>
      <c r="G12" s="534"/>
      <c r="H12" s="534"/>
      <c r="I12" s="534"/>
      <c r="J12" s="534"/>
      <c r="K12" s="534"/>
    </row>
    <row r="13" spans="1:21" s="239" customFormat="1" ht="19.5" customHeight="1">
      <c r="A13" s="1307" t="s">
        <v>278</v>
      </c>
      <c r="B13" s="1307"/>
      <c r="C13" s="1307"/>
      <c r="D13" s="1307"/>
      <c r="E13" s="1307"/>
      <c r="F13" s="1307"/>
      <c r="G13" s="1307"/>
      <c r="H13" s="1307"/>
      <c r="I13" s="1307"/>
      <c r="J13" s="1307"/>
      <c r="K13" s="1307"/>
    </row>
    <row r="14" spans="1:21">
      <c r="B14" s="255"/>
      <c r="C14" s="255"/>
      <c r="D14" s="255"/>
      <c r="E14" s="255"/>
      <c r="F14" s="255"/>
      <c r="G14" s="255"/>
      <c r="H14" s="255"/>
      <c r="I14" s="255"/>
      <c r="J14" s="255"/>
      <c r="K14" s="255"/>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4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C10" sqref="C10"/>
    </sheetView>
  </sheetViews>
  <sheetFormatPr defaultColWidth="9.140625" defaultRowHeight="15"/>
  <cols>
    <col min="1" max="1" width="17.5703125" style="238" customWidth="1"/>
    <col min="2" max="4" width="14.5703125" style="238" bestFit="1" customWidth="1"/>
    <col min="5" max="5" width="24.140625" style="238" bestFit="1" customWidth="1"/>
    <col min="6" max="6" width="4.5703125" style="238" bestFit="1" customWidth="1"/>
    <col min="7" max="16384" width="9.140625" style="238"/>
  </cols>
  <sheetData>
    <row r="1" spans="1:5" ht="16.5" customHeight="1">
      <c r="A1" s="1308" t="s">
        <v>332</v>
      </c>
      <c r="B1" s="1308"/>
      <c r="C1" s="1308"/>
      <c r="D1" s="1308"/>
      <c r="E1" s="1308"/>
    </row>
    <row r="2" spans="1:5" s="239" customFormat="1" ht="18" customHeight="1">
      <c r="A2" s="241" t="s">
        <v>333</v>
      </c>
      <c r="B2" s="844" t="s">
        <v>78</v>
      </c>
      <c r="C2" s="844" t="s">
        <v>79</v>
      </c>
      <c r="D2" s="844" t="s">
        <v>1333</v>
      </c>
    </row>
    <row r="3" spans="1:5" s="239" customFormat="1" ht="18" customHeight="1">
      <c r="A3" s="241" t="s">
        <v>85</v>
      </c>
      <c r="B3" s="845">
        <v>1028864.8099999998</v>
      </c>
      <c r="C3" s="846">
        <v>490433.77</v>
      </c>
      <c r="D3" s="846">
        <v>151317.94</v>
      </c>
      <c r="E3" s="340"/>
    </row>
    <row r="4" spans="1:5" s="239" customFormat="1" ht="18" customHeight="1">
      <c r="A4" s="241" t="s">
        <v>87</v>
      </c>
      <c r="B4" s="845">
        <v>44.482059975000006</v>
      </c>
      <c r="C4" s="341">
        <v>1.5101687400000001</v>
      </c>
      <c r="D4" s="341">
        <v>9.9553749999999996E-2</v>
      </c>
    </row>
    <row r="5" spans="1:5" s="239" customFormat="1" ht="18" customHeight="1">
      <c r="A5" s="241" t="s">
        <v>86</v>
      </c>
      <c r="B5" s="845">
        <v>13305073.380000001</v>
      </c>
      <c r="C5" s="845">
        <v>6720722.4400000004</v>
      </c>
      <c r="D5" s="845">
        <v>1684492.83</v>
      </c>
    </row>
    <row r="6" spans="1:5" s="239" customFormat="1" ht="18" customHeight="1">
      <c r="A6" s="342"/>
      <c r="B6" s="343"/>
      <c r="C6" s="336"/>
      <c r="D6" s="344"/>
    </row>
    <row r="7" spans="1:5" s="239" customFormat="1" ht="18.75" customHeight="1">
      <c r="A7" s="1307" t="s">
        <v>1356</v>
      </c>
      <c r="B7" s="1307"/>
      <c r="C7" s="1307"/>
      <c r="D7" s="1307"/>
    </row>
    <row r="8" spans="1:5" s="239" customFormat="1" ht="18.75" customHeight="1">
      <c r="A8" s="345" t="s">
        <v>334</v>
      </c>
      <c r="B8" s="264"/>
      <c r="C8" s="264"/>
      <c r="D8" s="264"/>
    </row>
    <row r="9" spans="1:5" s="239" customFormat="1" ht="18" customHeight="1">
      <c r="A9" s="264" t="s">
        <v>261</v>
      </c>
      <c r="B9" s="264"/>
      <c r="C9" s="264"/>
      <c r="D9" s="264"/>
    </row>
    <row r="10" spans="1:5" s="239"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scale="9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workbookViewId="0">
      <selection activeCell="E6" sqref="E6"/>
    </sheetView>
  </sheetViews>
  <sheetFormatPr defaultColWidth="9.140625" defaultRowHeight="15"/>
  <cols>
    <col min="1" max="12" width="14.5703125" style="238" bestFit="1" customWidth="1"/>
    <col min="13" max="13" width="14" style="238" bestFit="1" customWidth="1"/>
    <col min="14" max="16" width="14.5703125" style="238" bestFit="1" customWidth="1"/>
    <col min="17" max="17" width="13" style="238" customWidth="1"/>
    <col min="18" max="16384" width="9.140625" style="238"/>
  </cols>
  <sheetData>
    <row r="1" spans="1:16" ht="18.75" customHeight="1">
      <c r="A1" s="1321" t="s">
        <v>335</v>
      </c>
      <c r="B1" s="1321"/>
      <c r="C1" s="1321"/>
      <c r="D1" s="1321"/>
      <c r="E1" s="1321"/>
      <c r="F1" s="1321"/>
      <c r="G1" s="1321"/>
      <c r="H1" s="1321"/>
      <c r="I1" s="1321"/>
      <c r="J1" s="1321"/>
      <c r="K1" s="1321"/>
      <c r="L1" s="1321"/>
      <c r="M1" s="1321"/>
      <c r="N1" s="1321"/>
      <c r="O1" s="1321"/>
      <c r="P1" s="1321"/>
    </row>
    <row r="2" spans="1:16" s="239" customFormat="1" ht="18" customHeight="1">
      <c r="A2" s="1330" t="s">
        <v>160</v>
      </c>
      <c r="B2" s="1330" t="s">
        <v>336</v>
      </c>
      <c r="C2" s="1335" t="s">
        <v>337</v>
      </c>
      <c r="D2" s="1330" t="s">
        <v>338</v>
      </c>
      <c r="E2" s="1330" t="s">
        <v>339</v>
      </c>
      <c r="F2" s="1330" t="s">
        <v>340</v>
      </c>
      <c r="G2" s="1330" t="s">
        <v>341</v>
      </c>
      <c r="H2" s="1330" t="s">
        <v>342</v>
      </c>
      <c r="I2" s="1330" t="s">
        <v>343</v>
      </c>
      <c r="J2" s="1330" t="s">
        <v>344</v>
      </c>
      <c r="K2" s="1330" t="s">
        <v>345</v>
      </c>
      <c r="L2" s="1330" t="s">
        <v>346</v>
      </c>
      <c r="M2" s="1330" t="s">
        <v>347</v>
      </c>
      <c r="N2" s="1332" t="s">
        <v>348</v>
      </c>
      <c r="O2" s="1333"/>
      <c r="P2" s="1334"/>
    </row>
    <row r="3" spans="1:16" s="239" customFormat="1" ht="21.75" customHeight="1">
      <c r="A3" s="1331"/>
      <c r="B3" s="1331"/>
      <c r="C3" s="1336"/>
      <c r="D3" s="1331"/>
      <c r="E3" s="1331"/>
      <c r="F3" s="1331"/>
      <c r="G3" s="1331"/>
      <c r="H3" s="1331"/>
      <c r="I3" s="1331"/>
      <c r="J3" s="1331"/>
      <c r="K3" s="1331"/>
      <c r="L3" s="1331"/>
      <c r="M3" s="1331"/>
      <c r="N3" s="847" t="s">
        <v>349</v>
      </c>
      <c r="O3" s="847" t="s">
        <v>350</v>
      </c>
      <c r="P3" s="847" t="s">
        <v>351</v>
      </c>
    </row>
    <row r="4" spans="1:16" s="245" customFormat="1" ht="18" customHeight="1">
      <c r="A4" s="848" t="s">
        <v>78</v>
      </c>
      <c r="B4" s="849">
        <v>5433</v>
      </c>
      <c r="C4" s="849">
        <v>28</v>
      </c>
      <c r="D4" s="849">
        <v>4159</v>
      </c>
      <c r="E4" s="850">
        <v>249</v>
      </c>
      <c r="F4" s="849">
        <v>6722.5</v>
      </c>
      <c r="G4" s="851">
        <v>1355202.28</v>
      </c>
      <c r="H4" s="851">
        <v>1028864.81</v>
      </c>
      <c r="I4" s="849">
        <v>4131.9871887549998</v>
      </c>
      <c r="J4" s="849">
        <v>15304.794496095001</v>
      </c>
      <c r="K4" s="851">
        <v>1355202.28</v>
      </c>
      <c r="L4" s="851">
        <v>1028864.71</v>
      </c>
      <c r="M4" s="852">
        <v>25819896</v>
      </c>
      <c r="N4" s="849">
        <v>63583.07</v>
      </c>
      <c r="O4" s="849">
        <v>50921.22</v>
      </c>
      <c r="P4" s="849">
        <v>58991.519999999997</v>
      </c>
    </row>
    <row r="5" spans="1:16" s="245" customFormat="1" ht="18" customHeight="1">
      <c r="A5" s="853" t="s">
        <v>79</v>
      </c>
      <c r="B5" s="854">
        <v>5239</v>
      </c>
      <c r="C5" s="854">
        <v>26</v>
      </c>
      <c r="D5" s="855">
        <v>4132</v>
      </c>
      <c r="E5" s="854">
        <v>103</v>
      </c>
      <c r="F5" s="854">
        <v>2672.34</v>
      </c>
      <c r="G5" s="854">
        <v>644327.48</v>
      </c>
      <c r="H5" s="854">
        <v>490433.77</v>
      </c>
      <c r="I5" s="855">
        <v>4761.4929126213592</v>
      </c>
      <c r="J5" s="854">
        <v>18352.222022646816</v>
      </c>
      <c r="K5" s="854">
        <v>644327.48</v>
      </c>
      <c r="L5" s="854">
        <v>490433.74000000005</v>
      </c>
      <c r="M5" s="856">
        <v>30959138.699999999</v>
      </c>
      <c r="N5" s="854">
        <v>67619.17</v>
      </c>
      <c r="O5" s="854">
        <v>58793.08</v>
      </c>
      <c r="P5" s="854">
        <v>64831.41</v>
      </c>
    </row>
    <row r="6" spans="1:16" s="239" customFormat="1" ht="18" customHeight="1">
      <c r="A6" s="857" t="s">
        <v>169</v>
      </c>
      <c r="B6" s="858">
        <v>5446</v>
      </c>
      <c r="C6" s="858">
        <v>28</v>
      </c>
      <c r="D6" s="858">
        <v>3943</v>
      </c>
      <c r="E6" s="859">
        <v>17</v>
      </c>
      <c r="F6" s="858">
        <v>347.17000000000007</v>
      </c>
      <c r="G6" s="858">
        <v>78992.62</v>
      </c>
      <c r="H6" s="858">
        <v>51595.100000000013</v>
      </c>
      <c r="I6" s="858">
        <v>3035.0058823529421</v>
      </c>
      <c r="J6" s="858">
        <v>14861.623988247831</v>
      </c>
      <c r="K6" s="858">
        <v>78992.62</v>
      </c>
      <c r="L6" s="858">
        <v>51595.100000000013</v>
      </c>
      <c r="M6" s="860">
        <v>27182858.920000002</v>
      </c>
      <c r="N6" s="858">
        <v>61209.46</v>
      </c>
      <c r="O6" s="858">
        <v>58793.08</v>
      </c>
      <c r="P6" s="858">
        <v>61112.44</v>
      </c>
    </row>
    <row r="7" spans="1:16" s="239" customFormat="1" ht="18" customHeight="1">
      <c r="A7" s="857" t="s">
        <v>170</v>
      </c>
      <c r="B7" s="858">
        <v>5454</v>
      </c>
      <c r="C7" s="858">
        <v>28</v>
      </c>
      <c r="D7" s="858">
        <v>3990</v>
      </c>
      <c r="E7" s="859">
        <v>22</v>
      </c>
      <c r="F7" s="858">
        <v>500</v>
      </c>
      <c r="G7" s="858">
        <v>108931.24999999999</v>
      </c>
      <c r="H7" s="858">
        <v>81587.05</v>
      </c>
      <c r="I7" s="858">
        <v>3708.5022727272731</v>
      </c>
      <c r="J7" s="858">
        <v>16317.410000000002</v>
      </c>
      <c r="K7" s="858">
        <v>108931.24999999999</v>
      </c>
      <c r="L7" s="858">
        <v>81587.05</v>
      </c>
      <c r="M7" s="860">
        <v>28376277.780000001</v>
      </c>
      <c r="N7" s="858">
        <v>63036.12</v>
      </c>
      <c r="O7" s="858">
        <v>61002.17</v>
      </c>
      <c r="P7" s="858">
        <v>62622.239999999998</v>
      </c>
    </row>
    <row r="8" spans="1:16" s="239" customFormat="1" ht="18" customHeight="1">
      <c r="A8" s="857" t="s">
        <v>275</v>
      </c>
      <c r="B8" s="858">
        <v>5409</v>
      </c>
      <c r="C8" s="858">
        <v>28</v>
      </c>
      <c r="D8" s="858">
        <v>4008</v>
      </c>
      <c r="E8" s="859">
        <v>21</v>
      </c>
      <c r="F8" s="858">
        <v>541.49</v>
      </c>
      <c r="G8" s="858">
        <v>132376.87000000002</v>
      </c>
      <c r="H8" s="858">
        <v>108290.07</v>
      </c>
      <c r="I8" s="858">
        <v>5156.67</v>
      </c>
      <c r="J8" s="858">
        <v>19998.535522354981</v>
      </c>
      <c r="K8" s="858">
        <v>132376.87000000002</v>
      </c>
      <c r="L8" s="858">
        <v>108290.07</v>
      </c>
      <c r="M8" s="860">
        <v>29648153.59</v>
      </c>
      <c r="N8" s="858">
        <v>64768.58</v>
      </c>
      <c r="O8" s="858">
        <v>62359.14</v>
      </c>
      <c r="P8" s="858">
        <v>64718.559999999998</v>
      </c>
    </row>
    <row r="9" spans="1:16" s="239" customFormat="1" ht="18" customHeight="1">
      <c r="A9" s="857" t="s">
        <v>276</v>
      </c>
      <c r="B9" s="858">
        <v>5218</v>
      </c>
      <c r="C9" s="858">
        <v>26</v>
      </c>
      <c r="D9" s="858">
        <v>4014</v>
      </c>
      <c r="E9" s="859">
        <v>21</v>
      </c>
      <c r="F9" s="858">
        <v>588.29999999999995</v>
      </c>
      <c r="G9" s="858">
        <v>126094.45</v>
      </c>
      <c r="H9" s="858">
        <v>97643.609999999986</v>
      </c>
      <c r="I9" s="858">
        <v>4649.6957142857136</v>
      </c>
      <c r="J9" s="858">
        <v>16597.587965323812</v>
      </c>
      <c r="K9" s="858">
        <v>126094.45</v>
      </c>
      <c r="L9" s="858">
        <v>97643.579999999987</v>
      </c>
      <c r="M9" s="860">
        <v>30666348.989999998</v>
      </c>
      <c r="N9" s="858">
        <v>67619.17</v>
      </c>
      <c r="O9" s="858">
        <v>64836.160000000003</v>
      </c>
      <c r="P9" s="858">
        <v>66527.67</v>
      </c>
    </row>
    <row r="10" spans="1:16" s="239" customFormat="1" ht="18" customHeight="1">
      <c r="A10" s="857" t="s">
        <v>1333</v>
      </c>
      <c r="B10" s="858">
        <v>5239</v>
      </c>
      <c r="C10" s="858">
        <v>26</v>
      </c>
      <c r="D10" s="858">
        <v>4036</v>
      </c>
      <c r="E10" s="859">
        <v>22</v>
      </c>
      <c r="F10" s="858">
        <v>695.38</v>
      </c>
      <c r="G10" s="858">
        <v>197932.29</v>
      </c>
      <c r="H10" s="858">
        <v>151317.94</v>
      </c>
      <c r="I10" s="858">
        <v>6878.0881818181815</v>
      </c>
      <c r="J10" s="858">
        <v>21760.467657971181</v>
      </c>
      <c r="K10" s="858">
        <v>197932.29</v>
      </c>
      <c r="L10" s="858">
        <v>151317.94</v>
      </c>
      <c r="M10" s="860">
        <v>30959138.699999999</v>
      </c>
      <c r="N10" s="858">
        <v>66658.12</v>
      </c>
      <c r="O10" s="858">
        <v>64723.63</v>
      </c>
      <c r="P10" s="858">
        <v>64831.41</v>
      </c>
    </row>
    <row r="11" spans="1:16" s="239" customFormat="1" ht="19.5" customHeight="1">
      <c r="A11" s="333"/>
      <c r="B11" s="334"/>
      <c r="C11" s="334"/>
      <c r="D11" s="334"/>
      <c r="E11" s="346"/>
      <c r="F11" s="334"/>
      <c r="G11" s="334"/>
      <c r="H11" s="334"/>
      <c r="I11" s="334"/>
      <c r="J11" s="334"/>
      <c r="K11" s="334"/>
      <c r="L11" s="334"/>
      <c r="M11" s="343"/>
      <c r="N11" s="334"/>
      <c r="O11" s="334"/>
      <c r="P11" s="334"/>
    </row>
    <row r="12" spans="1:16" s="239" customFormat="1" ht="19.5" customHeight="1">
      <c r="A12" s="1307" t="s">
        <v>1356</v>
      </c>
      <c r="B12" s="1307"/>
      <c r="C12" s="1307"/>
      <c r="D12" s="1307"/>
      <c r="E12" s="1307"/>
      <c r="F12" s="1307"/>
      <c r="G12" s="1307"/>
      <c r="H12" s="1307"/>
      <c r="O12" s="253"/>
    </row>
    <row r="13" spans="1:16" s="239" customFormat="1" ht="19.5" customHeight="1">
      <c r="A13" s="347" t="s">
        <v>352</v>
      </c>
      <c r="B13" s="662"/>
      <c r="C13" s="662"/>
      <c r="D13" s="662"/>
      <c r="E13" s="662"/>
      <c r="F13" s="662"/>
      <c r="G13" s="662"/>
      <c r="H13" s="662"/>
      <c r="O13" s="253"/>
    </row>
    <row r="14" spans="1:16" s="239" customFormat="1" ht="18" customHeight="1">
      <c r="A14" s="345" t="s">
        <v>353</v>
      </c>
      <c r="B14" s="662"/>
      <c r="C14" s="662"/>
      <c r="D14" s="662"/>
      <c r="E14" s="662"/>
      <c r="F14" s="662"/>
      <c r="G14" s="662"/>
      <c r="H14" s="662"/>
    </row>
    <row r="15" spans="1:16" s="239" customFormat="1">
      <c r="A15" s="1307" t="s">
        <v>354</v>
      </c>
      <c r="B15" s="1307"/>
      <c r="C15" s="1307"/>
      <c r="D15" s="1307"/>
      <c r="E15" s="1307"/>
      <c r="F15" s="1307"/>
      <c r="G15" s="1307"/>
      <c r="H15" s="1307"/>
    </row>
  </sheetData>
  <mergeCells count="17">
    <mergeCell ref="L2:L3"/>
    <mergeCell ref="M2:M3"/>
    <mergeCell ref="A12:H12"/>
    <mergeCell ref="A15:H15"/>
    <mergeCell ref="N2:P2"/>
    <mergeCell ref="A1:P1"/>
    <mergeCell ref="A2:A3"/>
    <mergeCell ref="B2:B3"/>
    <mergeCell ref="C2:C3"/>
    <mergeCell ref="D2:D3"/>
    <mergeCell ref="E2:E3"/>
    <mergeCell ref="F2:F3"/>
    <mergeCell ref="G2:G3"/>
    <mergeCell ref="H2:H3"/>
    <mergeCell ref="I2:I3"/>
    <mergeCell ref="J2:J3"/>
    <mergeCell ref="K2:K3"/>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Normal="100" workbookViewId="0">
      <selection sqref="A1:P1"/>
    </sheetView>
  </sheetViews>
  <sheetFormatPr defaultColWidth="9.140625" defaultRowHeight="15"/>
  <cols>
    <col min="1" max="16" width="14.5703125" style="238" bestFit="1" customWidth="1"/>
    <col min="17" max="17" width="4.5703125" style="238" bestFit="1" customWidth="1"/>
    <col min="18" max="16384" width="9.140625" style="238"/>
  </cols>
  <sheetData>
    <row r="1" spans="1:16" ht="14.25" customHeight="1">
      <c r="A1" s="1321" t="s">
        <v>355</v>
      </c>
      <c r="B1" s="1321"/>
      <c r="C1" s="1321"/>
      <c r="D1" s="1321"/>
      <c r="E1" s="1321"/>
      <c r="F1" s="1321"/>
      <c r="G1" s="1321"/>
      <c r="H1" s="1321"/>
      <c r="I1" s="1321"/>
      <c r="J1" s="1321"/>
      <c r="K1" s="1321"/>
      <c r="L1" s="1321"/>
      <c r="M1" s="1321"/>
      <c r="N1" s="1321"/>
      <c r="O1" s="1321"/>
      <c r="P1" s="1321"/>
    </row>
    <row r="2" spans="1:16" s="239" customFormat="1" ht="18.75" customHeight="1">
      <c r="A2" s="1330" t="s">
        <v>160</v>
      </c>
      <c r="B2" s="1330" t="s">
        <v>336</v>
      </c>
      <c r="C2" s="1335" t="s">
        <v>337</v>
      </c>
      <c r="D2" s="1330" t="s">
        <v>356</v>
      </c>
      <c r="E2" s="1330" t="s">
        <v>339</v>
      </c>
      <c r="F2" s="1330" t="s">
        <v>340</v>
      </c>
      <c r="G2" s="1330" t="s">
        <v>341</v>
      </c>
      <c r="H2" s="1330" t="s">
        <v>357</v>
      </c>
      <c r="I2" s="1330" t="s">
        <v>343</v>
      </c>
      <c r="J2" s="1330" t="s">
        <v>344</v>
      </c>
      <c r="K2" s="1330" t="s">
        <v>345</v>
      </c>
      <c r="L2" s="1330" t="s">
        <v>358</v>
      </c>
      <c r="M2" s="1330" t="s">
        <v>347</v>
      </c>
      <c r="N2" s="1332" t="s">
        <v>359</v>
      </c>
      <c r="O2" s="1333"/>
      <c r="P2" s="1334"/>
    </row>
    <row r="3" spans="1:16" s="239" customFormat="1" ht="21" customHeight="1">
      <c r="A3" s="1331"/>
      <c r="B3" s="1331"/>
      <c r="C3" s="1336"/>
      <c r="D3" s="1331"/>
      <c r="E3" s="1331"/>
      <c r="F3" s="1331"/>
      <c r="G3" s="1331"/>
      <c r="H3" s="1331"/>
      <c r="I3" s="1331"/>
      <c r="J3" s="1331"/>
      <c r="K3" s="1331"/>
      <c r="L3" s="1331"/>
      <c r="M3" s="1331"/>
      <c r="N3" s="847" t="s">
        <v>349</v>
      </c>
      <c r="O3" s="847" t="s">
        <v>350</v>
      </c>
      <c r="P3" s="847" t="s">
        <v>351</v>
      </c>
    </row>
    <row r="4" spans="1:16" s="245" customFormat="1" ht="18" customHeight="1">
      <c r="A4" s="848" t="s">
        <v>78</v>
      </c>
      <c r="B4" s="849">
        <v>2191</v>
      </c>
      <c r="C4" s="850">
        <v>28</v>
      </c>
      <c r="D4" s="849">
        <v>2661</v>
      </c>
      <c r="E4" s="850">
        <v>249</v>
      </c>
      <c r="F4" s="849">
        <v>47331.16</v>
      </c>
      <c r="G4" s="851">
        <v>6276847.8899999997</v>
      </c>
      <c r="H4" s="852">
        <v>13305073.380000001</v>
      </c>
      <c r="I4" s="849">
        <v>53434.03</v>
      </c>
      <c r="J4" s="849">
        <v>28110.6</v>
      </c>
      <c r="K4" s="851">
        <v>6276847.8899999997</v>
      </c>
      <c r="L4" s="852">
        <v>13305073.380000001</v>
      </c>
      <c r="M4" s="852">
        <v>25632704.3672942</v>
      </c>
      <c r="N4" s="849">
        <v>18887.599999999999</v>
      </c>
      <c r="O4" s="849">
        <v>15183.4</v>
      </c>
      <c r="P4" s="849">
        <v>17359.75</v>
      </c>
    </row>
    <row r="5" spans="1:16" s="245" customFormat="1" ht="18" customHeight="1">
      <c r="A5" s="853" t="s">
        <v>79</v>
      </c>
      <c r="B5" s="849">
        <v>2270</v>
      </c>
      <c r="C5" s="849">
        <v>15</v>
      </c>
      <c r="D5" s="849">
        <v>2567</v>
      </c>
      <c r="E5" s="849">
        <v>103</v>
      </c>
      <c r="F5" s="849">
        <v>21950.04</v>
      </c>
      <c r="G5" s="849">
        <v>3174459.65</v>
      </c>
      <c r="H5" s="849">
        <v>6720722.4400000004</v>
      </c>
      <c r="I5" s="849">
        <v>65249.73</v>
      </c>
      <c r="J5" s="849">
        <v>30618.27</v>
      </c>
      <c r="K5" s="849">
        <v>3174459.65</v>
      </c>
      <c r="L5" s="849">
        <v>6720722.4400000004</v>
      </c>
      <c r="M5" s="849">
        <v>30724881.8832893</v>
      </c>
      <c r="N5" s="849">
        <v>19991.849999999999</v>
      </c>
      <c r="O5" s="849">
        <v>17312.75</v>
      </c>
      <c r="P5" s="849">
        <v>19253.8</v>
      </c>
    </row>
    <row r="6" spans="1:16" s="239" customFormat="1" ht="18" customHeight="1">
      <c r="A6" s="857" t="s">
        <v>169</v>
      </c>
      <c r="B6" s="858">
        <v>2202</v>
      </c>
      <c r="C6" s="859">
        <v>28</v>
      </c>
      <c r="D6" s="861">
        <v>2314</v>
      </c>
      <c r="E6" s="859">
        <v>17</v>
      </c>
      <c r="F6" s="858">
        <v>2899.83</v>
      </c>
      <c r="G6" s="862">
        <v>379589.84</v>
      </c>
      <c r="H6" s="862">
        <v>879338.62</v>
      </c>
      <c r="I6" s="858">
        <v>51725.8</v>
      </c>
      <c r="J6" s="861">
        <v>30323.8</v>
      </c>
      <c r="K6" s="862">
        <v>379589.84</v>
      </c>
      <c r="L6" s="862">
        <v>879338.62</v>
      </c>
      <c r="M6" s="860">
        <v>27018489.850000001</v>
      </c>
      <c r="N6" s="858">
        <v>18089.150000000001</v>
      </c>
      <c r="O6" s="858">
        <v>17312.75</v>
      </c>
      <c r="P6" s="858">
        <v>18065</v>
      </c>
    </row>
    <row r="7" spans="1:16" s="239" customFormat="1" ht="18" customHeight="1">
      <c r="A7" s="857" t="s">
        <v>170</v>
      </c>
      <c r="B7" s="858">
        <v>2213</v>
      </c>
      <c r="C7" s="859">
        <v>28</v>
      </c>
      <c r="D7" s="861">
        <v>2338</v>
      </c>
      <c r="E7" s="859">
        <v>22</v>
      </c>
      <c r="F7" s="858">
        <v>4195.45</v>
      </c>
      <c r="G7" s="862">
        <v>573219.39</v>
      </c>
      <c r="H7" s="862">
        <v>1321443.78</v>
      </c>
      <c r="I7" s="858">
        <v>60065.63</v>
      </c>
      <c r="J7" s="861">
        <v>31497.07</v>
      </c>
      <c r="K7" s="862">
        <v>573219.39</v>
      </c>
      <c r="L7" s="862">
        <v>1321443.78</v>
      </c>
      <c r="M7" s="860">
        <v>28181394.599368699</v>
      </c>
      <c r="N7" s="858">
        <v>18662.45</v>
      </c>
      <c r="O7" s="858">
        <v>18042.400000000001</v>
      </c>
      <c r="P7" s="858">
        <v>18534.400000000001</v>
      </c>
    </row>
    <row r="8" spans="1:16" s="239" customFormat="1" ht="18" customHeight="1">
      <c r="A8" s="857" t="s">
        <v>275</v>
      </c>
      <c r="B8" s="858">
        <v>2232</v>
      </c>
      <c r="C8" s="859">
        <v>17</v>
      </c>
      <c r="D8" s="861">
        <v>2366</v>
      </c>
      <c r="E8" s="859">
        <v>21</v>
      </c>
      <c r="F8" s="858">
        <v>4316.47</v>
      </c>
      <c r="G8" s="862">
        <v>633948.79</v>
      </c>
      <c r="H8" s="862">
        <v>1309015.5900000001</v>
      </c>
      <c r="I8" s="858">
        <v>62334.080000000002</v>
      </c>
      <c r="J8" s="861">
        <v>30326.07</v>
      </c>
      <c r="K8" s="862">
        <v>633948.79</v>
      </c>
      <c r="L8" s="862">
        <v>1309015.5900000001</v>
      </c>
      <c r="M8" s="860">
        <v>29459940.157892499</v>
      </c>
      <c r="N8" s="858">
        <v>19201.7</v>
      </c>
      <c r="O8" s="858">
        <v>18464.55</v>
      </c>
      <c r="P8" s="858">
        <v>19189.05</v>
      </c>
    </row>
    <row r="9" spans="1:16" s="239" customFormat="1" ht="18" customHeight="1">
      <c r="A9" s="857" t="s">
        <v>276</v>
      </c>
      <c r="B9" s="858">
        <v>2250</v>
      </c>
      <c r="C9" s="859">
        <v>16</v>
      </c>
      <c r="D9" s="861">
        <v>2378</v>
      </c>
      <c r="E9" s="859">
        <v>21</v>
      </c>
      <c r="F9" s="858">
        <v>4941.29</v>
      </c>
      <c r="G9" s="862">
        <v>709116.2</v>
      </c>
      <c r="H9" s="862">
        <v>1526431.61</v>
      </c>
      <c r="I9" s="858">
        <v>72687.22</v>
      </c>
      <c r="J9" s="861">
        <v>30891.360000000001</v>
      </c>
      <c r="K9" s="862">
        <v>709116.2</v>
      </c>
      <c r="L9" s="862">
        <v>1526431.61</v>
      </c>
      <c r="M9" s="860">
        <v>30482952.169576898</v>
      </c>
      <c r="N9" s="858">
        <v>19991.849999999999</v>
      </c>
      <c r="O9" s="858">
        <v>19234.400000000001</v>
      </c>
      <c r="P9" s="858">
        <v>19753.8</v>
      </c>
    </row>
    <row r="10" spans="1:16" s="239" customFormat="1" ht="18" customHeight="1">
      <c r="A10" s="857" t="s">
        <v>1333</v>
      </c>
      <c r="B10" s="858">
        <v>2270</v>
      </c>
      <c r="C10" s="859">
        <v>15</v>
      </c>
      <c r="D10" s="861">
        <v>2398</v>
      </c>
      <c r="E10" s="859">
        <v>22</v>
      </c>
      <c r="F10" s="858">
        <v>5597.01</v>
      </c>
      <c r="G10" s="862">
        <v>878585.44</v>
      </c>
      <c r="H10" s="862">
        <v>1684492.83</v>
      </c>
      <c r="I10" s="858">
        <v>76567.86</v>
      </c>
      <c r="J10" s="861">
        <v>30096.3</v>
      </c>
      <c r="K10" s="862">
        <v>878585.44</v>
      </c>
      <c r="L10" s="862">
        <v>1684492.83</v>
      </c>
      <c r="M10" s="860">
        <v>30724881.8832893</v>
      </c>
      <c r="N10" s="858">
        <v>19795.599999999999</v>
      </c>
      <c r="O10" s="858">
        <v>19223.650000000001</v>
      </c>
      <c r="P10" s="858">
        <v>19253.8</v>
      </c>
    </row>
    <row r="11" spans="1:16" s="239" customFormat="1" ht="15" customHeight="1">
      <c r="A11" s="333"/>
      <c r="B11" s="334"/>
      <c r="C11" s="346"/>
      <c r="D11" s="302"/>
      <c r="E11" s="346"/>
      <c r="F11" s="334"/>
      <c r="G11" s="336"/>
      <c r="H11" s="336"/>
      <c r="I11" s="334"/>
      <c r="J11" s="302"/>
      <c r="K11" s="336"/>
      <c r="L11" s="336"/>
      <c r="M11" s="343"/>
      <c r="N11" s="334"/>
      <c r="O11" s="334"/>
      <c r="P11" s="334"/>
    </row>
    <row r="12" spans="1:16" s="239" customFormat="1" ht="15" customHeight="1">
      <c r="A12" s="1337" t="s">
        <v>360</v>
      </c>
      <c r="B12" s="1337"/>
      <c r="C12" s="1337"/>
      <c r="D12" s="1337"/>
      <c r="E12" s="1337"/>
      <c r="F12" s="1337"/>
      <c r="G12" s="1337"/>
      <c r="H12" s="1337"/>
      <c r="M12" s="348"/>
    </row>
    <row r="13" spans="1:16" s="239" customFormat="1" ht="31.5" customHeight="1">
      <c r="A13" s="345" t="s">
        <v>353</v>
      </c>
      <c r="B13" s="665"/>
      <c r="C13" s="665"/>
      <c r="D13" s="665"/>
      <c r="E13" s="665"/>
      <c r="F13" s="665"/>
      <c r="G13" s="665"/>
      <c r="H13" s="665"/>
    </row>
    <row r="14" spans="1:16" s="239" customFormat="1" ht="13.5" customHeight="1">
      <c r="A14" s="1338" t="s">
        <v>361</v>
      </c>
      <c r="B14" s="1339"/>
      <c r="C14" s="1339"/>
      <c r="D14" s="1339"/>
      <c r="E14" s="1339"/>
      <c r="F14" s="1339"/>
      <c r="G14" s="1339"/>
      <c r="H14" s="1339"/>
      <c r="I14" s="1339"/>
      <c r="J14" s="1339"/>
    </row>
    <row r="15" spans="1:16" s="239" customFormat="1" ht="13.5" customHeight="1">
      <c r="A15" s="1337" t="s">
        <v>1288</v>
      </c>
      <c r="B15" s="1337"/>
      <c r="C15" s="1337"/>
      <c r="D15" s="1337"/>
      <c r="E15" s="1337"/>
      <c r="F15" s="1337"/>
      <c r="G15" s="1337"/>
      <c r="H15" s="1337"/>
    </row>
    <row r="16" spans="1:16" s="239" customFormat="1">
      <c r="A16" s="1337" t="s">
        <v>362</v>
      </c>
      <c r="B16" s="1337"/>
      <c r="C16" s="1337"/>
      <c r="D16" s="1337"/>
      <c r="E16" s="1337"/>
      <c r="F16" s="1337"/>
      <c r="G16" s="1337"/>
      <c r="H16" s="1337"/>
    </row>
    <row r="17" spans="7:10">
      <c r="J17" s="863"/>
    </row>
    <row r="18" spans="7:10">
      <c r="J18" s="863"/>
    </row>
    <row r="19" spans="7:10">
      <c r="G19" s="349"/>
      <c r="J19" s="863"/>
    </row>
    <row r="20" spans="7:10">
      <c r="H20" s="349"/>
      <c r="J20" s="863"/>
    </row>
    <row r="21" spans="7:10">
      <c r="H21" s="349"/>
      <c r="J21" s="863"/>
    </row>
    <row r="22" spans="7:10">
      <c r="H22" s="349"/>
    </row>
    <row r="23" spans="7:10">
      <c r="H23" s="349"/>
    </row>
  </sheetData>
  <mergeCells count="19">
    <mergeCell ref="A12:H12"/>
    <mergeCell ref="A14:J14"/>
    <mergeCell ref="A16:H16"/>
    <mergeCell ref="L2:L3"/>
    <mergeCell ref="A15:H15"/>
    <mergeCell ref="M2:M3"/>
    <mergeCell ref="N2:P2"/>
    <mergeCell ref="A1:P1"/>
    <mergeCell ref="A2:A3"/>
    <mergeCell ref="B2:B3"/>
    <mergeCell ref="C2:C3"/>
    <mergeCell ref="D2:D3"/>
    <mergeCell ref="E2:E3"/>
    <mergeCell ref="F2:F3"/>
    <mergeCell ref="G2:G3"/>
    <mergeCell ref="H2:H3"/>
    <mergeCell ref="I2:I3"/>
    <mergeCell ref="J2:J3"/>
    <mergeCell ref="K2:K3"/>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activeCell="G14" sqref="G14"/>
    </sheetView>
  </sheetViews>
  <sheetFormatPr defaultRowHeight="15"/>
  <cols>
    <col min="1" max="1" width="48" customWidth="1"/>
    <col min="2" max="2" width="12.28515625" customWidth="1"/>
    <col min="10" max="10" width="20.42578125" customWidth="1"/>
  </cols>
  <sheetData>
    <row r="1" spans="1:10">
      <c r="A1" s="1201" t="s">
        <v>2</v>
      </c>
      <c r="B1" s="1202"/>
      <c r="C1" s="6"/>
    </row>
    <row r="2" spans="1:10">
      <c r="A2" s="7" t="s">
        <v>77</v>
      </c>
      <c r="B2" s="8" t="s">
        <v>78</v>
      </c>
      <c r="C2" s="8" t="s">
        <v>79</v>
      </c>
    </row>
    <row r="3" spans="1:10">
      <c r="A3" s="9" t="s">
        <v>80</v>
      </c>
      <c r="B3" s="10">
        <v>3</v>
      </c>
      <c r="C3" s="10">
        <v>3</v>
      </c>
      <c r="F3" s="11"/>
      <c r="G3" s="11"/>
      <c r="H3" s="11"/>
      <c r="I3" s="11"/>
      <c r="J3" s="11"/>
    </row>
    <row r="4" spans="1:10">
      <c r="A4" s="9" t="s">
        <v>81</v>
      </c>
      <c r="B4" s="10">
        <v>3</v>
      </c>
      <c r="C4" s="10">
        <v>3</v>
      </c>
      <c r="F4" s="11"/>
      <c r="G4" s="11"/>
      <c r="H4" s="11"/>
      <c r="I4" s="11"/>
      <c r="J4" s="11"/>
    </row>
    <row r="5" spans="1:10">
      <c r="A5" s="9" t="s">
        <v>82</v>
      </c>
      <c r="B5" s="10">
        <v>3</v>
      </c>
      <c r="C5" s="10">
        <v>3</v>
      </c>
      <c r="F5" s="11"/>
      <c r="G5" s="11"/>
      <c r="H5" s="11"/>
      <c r="I5" s="11"/>
      <c r="J5" s="11"/>
    </row>
    <row r="6" spans="1:10">
      <c r="A6" s="9" t="s">
        <v>83</v>
      </c>
      <c r="B6" s="10">
        <v>4</v>
      </c>
      <c r="C6" s="10">
        <v>4</v>
      </c>
      <c r="F6" s="11"/>
      <c r="G6" s="11"/>
      <c r="H6" s="11"/>
      <c r="I6" s="11"/>
      <c r="J6" s="11"/>
    </row>
    <row r="7" spans="1:10">
      <c r="A7" s="1199" t="s">
        <v>84</v>
      </c>
      <c r="B7" s="1200"/>
      <c r="C7" s="6"/>
      <c r="F7" s="11"/>
      <c r="G7" s="11"/>
      <c r="H7" s="11"/>
      <c r="I7" s="11"/>
      <c r="J7" s="11"/>
    </row>
    <row r="8" spans="1:10">
      <c r="A8" s="12" t="s">
        <v>85</v>
      </c>
      <c r="B8" s="10">
        <v>1270</v>
      </c>
      <c r="C8" s="10">
        <v>1265</v>
      </c>
      <c r="F8" s="11"/>
      <c r="G8" s="11"/>
      <c r="H8" s="11"/>
      <c r="I8" s="11"/>
      <c r="J8" s="11"/>
    </row>
    <row r="9" spans="1:10">
      <c r="A9" s="12" t="s">
        <v>86</v>
      </c>
      <c r="B9" s="10">
        <v>1226</v>
      </c>
      <c r="C9" s="10">
        <v>1227</v>
      </c>
      <c r="F9" s="11"/>
      <c r="G9" s="11"/>
      <c r="H9" s="11"/>
      <c r="I9" s="11"/>
      <c r="J9" s="11"/>
    </row>
    <row r="10" spans="1:10">
      <c r="A10" s="12" t="s">
        <v>87</v>
      </c>
      <c r="B10" s="13">
        <v>303</v>
      </c>
      <c r="C10" s="10">
        <v>297</v>
      </c>
      <c r="F10" s="11"/>
      <c r="G10" s="11"/>
      <c r="H10" s="11"/>
      <c r="I10" s="11"/>
      <c r="J10" s="11"/>
    </row>
    <row r="11" spans="1:10">
      <c r="A11" s="1199" t="s">
        <v>88</v>
      </c>
      <c r="B11" s="1200"/>
      <c r="C11" s="13"/>
      <c r="F11" s="11"/>
      <c r="G11" s="11"/>
      <c r="H11" s="11"/>
      <c r="I11" s="11"/>
      <c r="J11" s="11"/>
    </row>
    <row r="12" spans="1:10">
      <c r="A12" s="12" t="s">
        <v>85</v>
      </c>
      <c r="B12" s="13">
        <v>886</v>
      </c>
      <c r="C12" s="13">
        <v>894</v>
      </c>
      <c r="F12" s="11"/>
      <c r="G12" s="11"/>
      <c r="H12" s="11"/>
      <c r="I12" s="11"/>
      <c r="J12" s="14"/>
    </row>
    <row r="13" spans="1:10">
      <c r="A13" s="12" t="s">
        <v>86</v>
      </c>
      <c r="B13" s="10">
        <v>1149</v>
      </c>
      <c r="C13" s="10">
        <v>1145</v>
      </c>
      <c r="J13" s="15"/>
    </row>
    <row r="14" spans="1:10">
      <c r="A14" s="12" t="s">
        <v>87</v>
      </c>
      <c r="B14" s="16">
        <v>284</v>
      </c>
      <c r="C14" s="13">
        <v>276</v>
      </c>
      <c r="J14" s="15"/>
    </row>
    <row r="15" spans="1:10">
      <c r="A15" s="1199" t="s">
        <v>89</v>
      </c>
      <c r="B15" s="1200"/>
      <c r="C15" s="17"/>
      <c r="J15" s="15"/>
    </row>
    <row r="16" spans="1:10">
      <c r="A16" s="12" t="s">
        <v>85</v>
      </c>
      <c r="B16" s="13">
        <v>555</v>
      </c>
      <c r="C16" s="13">
        <v>554</v>
      </c>
      <c r="J16" s="15"/>
    </row>
    <row r="17" spans="1:10">
      <c r="A17" s="12" t="s">
        <v>86</v>
      </c>
      <c r="B17" s="16">
        <v>758</v>
      </c>
      <c r="C17" s="13">
        <v>757</v>
      </c>
      <c r="J17" s="15"/>
    </row>
    <row r="18" spans="1:10">
      <c r="A18" s="12" t="s">
        <v>87</v>
      </c>
      <c r="B18" s="16">
        <v>488</v>
      </c>
      <c r="C18" s="13">
        <v>474</v>
      </c>
      <c r="J18" s="15"/>
    </row>
    <row r="19" spans="1:10">
      <c r="A19" s="1199" t="s">
        <v>90</v>
      </c>
      <c r="B19" s="1200"/>
      <c r="C19" s="13"/>
    </row>
    <row r="20" spans="1:10">
      <c r="A20" s="12" t="s">
        <v>85</v>
      </c>
      <c r="B20" s="13">
        <v>274</v>
      </c>
      <c r="C20" s="13">
        <v>279</v>
      </c>
    </row>
    <row r="21" spans="1:10">
      <c r="A21" s="12" t="s">
        <v>86</v>
      </c>
      <c r="B21" s="16">
        <v>252</v>
      </c>
      <c r="C21" s="13">
        <v>259</v>
      </c>
    </row>
    <row r="22" spans="1:10">
      <c r="A22" s="12" t="s">
        <v>87</v>
      </c>
      <c r="B22" s="16">
        <v>14</v>
      </c>
      <c r="C22" s="13">
        <v>14</v>
      </c>
    </row>
    <row r="23" spans="1:10">
      <c r="A23" s="1199" t="s">
        <v>91</v>
      </c>
      <c r="B23" s="1200"/>
      <c r="C23" s="13"/>
    </row>
    <row r="24" spans="1:10">
      <c r="A24" s="12" t="s">
        <v>92</v>
      </c>
      <c r="B24" s="10">
        <v>546</v>
      </c>
      <c r="C24" s="10">
        <v>548</v>
      </c>
    </row>
    <row r="25" spans="1:10">
      <c r="A25" s="12" t="s">
        <v>93</v>
      </c>
      <c r="B25" s="10">
        <v>306</v>
      </c>
      <c r="C25" s="10">
        <v>282</v>
      </c>
    </row>
    <row r="26" spans="1:10">
      <c r="A26" s="12" t="s">
        <v>94</v>
      </c>
      <c r="B26" s="10">
        <v>103</v>
      </c>
      <c r="C26" s="10">
        <v>102</v>
      </c>
    </row>
    <row r="27" spans="1:10">
      <c r="A27" s="12" t="s">
        <v>85</v>
      </c>
      <c r="B27" s="10">
        <v>287</v>
      </c>
      <c r="C27" s="10">
        <v>285</v>
      </c>
    </row>
    <row r="28" spans="1:10">
      <c r="A28" s="12" t="s">
        <v>86</v>
      </c>
      <c r="B28" s="10">
        <v>292</v>
      </c>
      <c r="C28" s="10">
        <v>313</v>
      </c>
    </row>
    <row r="29" spans="1:10">
      <c r="A29" s="1199" t="s">
        <v>95</v>
      </c>
      <c r="B29" s="1200"/>
      <c r="C29" s="13"/>
    </row>
    <row r="30" spans="1:10">
      <c r="A30" s="12" t="s">
        <v>85</v>
      </c>
      <c r="B30" s="10">
        <v>1096</v>
      </c>
      <c r="C30" s="10">
        <v>1083</v>
      </c>
    </row>
    <row r="31" spans="1:10">
      <c r="A31" s="12" t="s">
        <v>86</v>
      </c>
      <c r="B31" s="10">
        <v>1105</v>
      </c>
      <c r="C31" s="10">
        <v>1107</v>
      </c>
    </row>
    <row r="32" spans="1:10">
      <c r="A32" s="12" t="s">
        <v>87</v>
      </c>
      <c r="B32" s="10">
        <v>278</v>
      </c>
      <c r="C32" s="10">
        <v>272</v>
      </c>
    </row>
    <row r="33" spans="1:3">
      <c r="A33" s="12" t="s">
        <v>96</v>
      </c>
      <c r="B33" s="18">
        <v>11081</v>
      </c>
      <c r="C33" s="18">
        <v>11185</v>
      </c>
    </row>
    <row r="34" spans="1:3">
      <c r="A34" s="12" t="s">
        <v>97</v>
      </c>
      <c r="B34" s="19">
        <v>17</v>
      </c>
      <c r="C34" s="13">
        <v>17</v>
      </c>
    </row>
    <row r="35" spans="1:3">
      <c r="A35" s="12" t="s">
        <v>98</v>
      </c>
      <c r="B35" s="19">
        <v>17</v>
      </c>
      <c r="C35" s="13">
        <v>17</v>
      </c>
    </row>
    <row r="36" spans="1:3">
      <c r="A36" s="9" t="s">
        <v>99</v>
      </c>
      <c r="B36" s="13">
        <v>2</v>
      </c>
      <c r="C36" s="13">
        <v>2</v>
      </c>
    </row>
    <row r="37" spans="1:3">
      <c r="A37" s="1199" t="s">
        <v>100</v>
      </c>
      <c r="B37" s="1200"/>
      <c r="C37" s="18"/>
    </row>
    <row r="38" spans="1:3">
      <c r="A38" s="9" t="s">
        <v>101</v>
      </c>
      <c r="B38" s="20">
        <v>283</v>
      </c>
      <c r="C38" s="13">
        <v>282</v>
      </c>
    </row>
    <row r="39" spans="1:3">
      <c r="A39" s="9" t="s">
        <v>102</v>
      </c>
      <c r="B39" s="20">
        <v>588</v>
      </c>
      <c r="C39" s="13">
        <v>587</v>
      </c>
    </row>
    <row r="40" spans="1:3">
      <c r="A40" s="9" t="s">
        <v>103</v>
      </c>
      <c r="B40" s="21">
        <v>218</v>
      </c>
      <c r="C40" s="18">
        <v>220</v>
      </c>
    </row>
    <row r="41" spans="1:3">
      <c r="A41" s="9" t="s">
        <v>104</v>
      </c>
      <c r="B41" s="21">
        <v>55</v>
      </c>
      <c r="C41" s="18">
        <v>57</v>
      </c>
    </row>
    <row r="42" spans="1:3">
      <c r="A42" s="9" t="s">
        <v>105</v>
      </c>
      <c r="B42" s="13">
        <v>26</v>
      </c>
      <c r="C42" s="18">
        <v>26</v>
      </c>
    </row>
    <row r="43" spans="1:3">
      <c r="A43" s="9" t="s">
        <v>106</v>
      </c>
      <c r="B43" s="13">
        <v>7</v>
      </c>
      <c r="C43" s="18">
        <v>7</v>
      </c>
    </row>
    <row r="44" spans="1:3">
      <c r="A44" s="9" t="s">
        <v>107</v>
      </c>
      <c r="B44" s="13">
        <v>6</v>
      </c>
      <c r="C44" s="18">
        <v>6</v>
      </c>
    </row>
    <row r="45" spans="1:3">
      <c r="A45" s="9" t="s">
        <v>108</v>
      </c>
      <c r="B45" s="13">
        <v>75</v>
      </c>
      <c r="C45" s="18">
        <v>76</v>
      </c>
    </row>
    <row r="46" spans="1:3">
      <c r="A46" s="9" t="s">
        <v>109</v>
      </c>
      <c r="B46" s="13">
        <v>183</v>
      </c>
      <c r="C46" s="18">
        <v>179</v>
      </c>
    </row>
    <row r="47" spans="1:3">
      <c r="A47" s="9" t="s">
        <v>110</v>
      </c>
      <c r="B47" s="13">
        <v>269</v>
      </c>
      <c r="C47" s="18">
        <v>274</v>
      </c>
    </row>
    <row r="48" spans="1:3">
      <c r="A48" s="9" t="s">
        <v>111</v>
      </c>
      <c r="B48" s="10">
        <v>1088</v>
      </c>
      <c r="C48" s="10">
        <v>1165</v>
      </c>
    </row>
    <row r="49" spans="1:3">
      <c r="A49" s="9" t="s">
        <v>112</v>
      </c>
      <c r="B49" s="10">
        <v>402</v>
      </c>
      <c r="C49" s="10">
        <v>393</v>
      </c>
    </row>
    <row r="50" spans="1:3">
      <c r="A50" s="9" t="s">
        <v>113</v>
      </c>
      <c r="B50" s="10">
        <v>43</v>
      </c>
      <c r="C50" s="10">
        <v>46</v>
      </c>
    </row>
    <row r="51" spans="1:3">
      <c r="A51" s="9" t="s">
        <v>114</v>
      </c>
      <c r="B51" s="10">
        <v>1312</v>
      </c>
      <c r="C51" s="10">
        <v>1332</v>
      </c>
    </row>
    <row r="52" spans="1:3">
      <c r="A52" s="9" t="s">
        <v>115</v>
      </c>
      <c r="B52" s="10">
        <v>855</v>
      </c>
      <c r="C52" s="10">
        <v>935</v>
      </c>
    </row>
    <row r="53" spans="1:3">
      <c r="A53" s="9" t="s">
        <v>116</v>
      </c>
      <c r="B53" s="13">
        <v>20</v>
      </c>
      <c r="C53" s="21">
        <v>23</v>
      </c>
    </row>
    <row r="54" spans="1:3">
      <c r="A54" s="9" t="s">
        <v>117</v>
      </c>
      <c r="B54" s="13">
        <v>5</v>
      </c>
      <c r="C54" s="21">
        <v>5</v>
      </c>
    </row>
    <row r="55" spans="1:3">
      <c r="A55" s="9" t="s">
        <v>118</v>
      </c>
      <c r="B55" s="22">
        <v>0</v>
      </c>
      <c r="C55" s="21">
        <v>0</v>
      </c>
    </row>
    <row r="56" spans="1:3">
      <c r="A56" s="614" t="s">
        <v>119</v>
      </c>
      <c r="B56" s="13">
        <v>2</v>
      </c>
      <c r="C56" s="13">
        <v>2</v>
      </c>
    </row>
    <row r="57" spans="1:3">
      <c r="A57" s="614" t="s">
        <v>120</v>
      </c>
      <c r="B57" s="13">
        <v>1</v>
      </c>
      <c r="C57" s="13">
        <v>1</v>
      </c>
    </row>
    <row r="58" spans="1:3">
      <c r="A58" s="614" t="s">
        <v>121</v>
      </c>
      <c r="B58" s="13">
        <v>3</v>
      </c>
      <c r="C58" s="13">
        <v>3</v>
      </c>
    </row>
    <row r="59" spans="1:3">
      <c r="A59" s="23" t="s">
        <v>122</v>
      </c>
      <c r="B59" s="24"/>
    </row>
    <row r="60" spans="1:3">
      <c r="A60" s="23" t="s">
        <v>1289</v>
      </c>
      <c r="B60" s="24"/>
    </row>
    <row r="61" spans="1:3">
      <c r="A61" s="23" t="s">
        <v>124</v>
      </c>
      <c r="B61" s="24"/>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sqref="A1:C1"/>
    </sheetView>
  </sheetViews>
  <sheetFormatPr defaultColWidth="9.140625" defaultRowHeight="15"/>
  <cols>
    <col min="1" max="1" width="13" style="238" customWidth="1"/>
    <col min="2" max="4" width="14.5703125" style="238" bestFit="1" customWidth="1"/>
    <col min="5" max="5" width="10.140625" style="238" customWidth="1"/>
    <col min="6" max="6" width="9.42578125" style="238" customWidth="1"/>
    <col min="7" max="7" width="10.42578125" style="238" customWidth="1"/>
    <col min="8" max="8" width="11.7109375" style="238" bestFit="1" customWidth="1"/>
    <col min="9" max="10" width="15.7109375" style="238" customWidth="1"/>
    <col min="11" max="11" width="14.5703125" style="238" bestFit="1" customWidth="1"/>
    <col min="12" max="12" width="9.85546875" style="238" customWidth="1"/>
    <col min="13" max="13" width="13.7109375" style="238" customWidth="1"/>
    <col min="14" max="14" width="12.140625" style="238" customWidth="1"/>
    <col min="15" max="15" width="6.5703125" style="238" bestFit="1" customWidth="1"/>
    <col min="16" max="16" width="7.42578125" style="238" customWidth="1"/>
    <col min="17" max="17" width="14.5703125" style="238" bestFit="1" customWidth="1"/>
    <col min="18" max="16384" width="9.140625" style="238"/>
  </cols>
  <sheetData>
    <row r="1" spans="1:17" ht="23.25" customHeight="1">
      <c r="A1" s="1315" t="s">
        <v>21</v>
      </c>
      <c r="B1" s="1315"/>
      <c r="C1" s="1315"/>
    </row>
    <row r="2" spans="1:17" s="239" customFormat="1" ht="32.25" customHeight="1">
      <c r="A2" s="1330" t="s">
        <v>262</v>
      </c>
      <c r="B2" s="1330" t="s">
        <v>336</v>
      </c>
      <c r="C2" s="1330" t="s">
        <v>363</v>
      </c>
      <c r="D2" s="1330" t="s">
        <v>364</v>
      </c>
      <c r="E2" s="1330" t="s">
        <v>339</v>
      </c>
      <c r="F2" s="1330" t="s">
        <v>340</v>
      </c>
      <c r="G2" s="1330" t="s">
        <v>341</v>
      </c>
      <c r="H2" s="1330" t="s">
        <v>365</v>
      </c>
      <c r="I2" s="1330" t="s">
        <v>366</v>
      </c>
      <c r="J2" s="1330" t="s">
        <v>1357</v>
      </c>
      <c r="K2" s="1330" t="s">
        <v>345</v>
      </c>
      <c r="L2" s="1330" t="s">
        <v>367</v>
      </c>
      <c r="M2" s="1330" t="s">
        <v>368</v>
      </c>
      <c r="N2" s="1332" t="s">
        <v>369</v>
      </c>
      <c r="O2" s="1333"/>
      <c r="P2" s="1334"/>
    </row>
    <row r="3" spans="1:17" s="239" customFormat="1" ht="21" customHeight="1">
      <c r="A3" s="1331"/>
      <c r="B3" s="1331"/>
      <c r="C3" s="1331"/>
      <c r="D3" s="1331"/>
      <c r="E3" s="1331"/>
      <c r="F3" s="1331"/>
      <c r="G3" s="1331"/>
      <c r="H3" s="1331"/>
      <c r="I3" s="1331"/>
      <c r="J3" s="1331"/>
      <c r="K3" s="1331"/>
      <c r="L3" s="1331"/>
      <c r="M3" s="1331"/>
      <c r="N3" s="847" t="s">
        <v>349</v>
      </c>
      <c r="O3" s="847" t="s">
        <v>350</v>
      </c>
      <c r="P3" s="847" t="s">
        <v>351</v>
      </c>
    </row>
    <row r="4" spans="1:17" s="245" customFormat="1" ht="18" customHeight="1">
      <c r="A4" s="848" t="s">
        <v>78</v>
      </c>
      <c r="B4" s="854">
        <v>287</v>
      </c>
      <c r="C4" s="854">
        <v>1214</v>
      </c>
      <c r="D4" s="854">
        <v>12</v>
      </c>
      <c r="E4" s="854">
        <v>249</v>
      </c>
      <c r="F4" s="854">
        <v>6.510000000000001E-3</v>
      </c>
      <c r="G4" s="854">
        <v>24.299329999999998</v>
      </c>
      <c r="H4" s="854">
        <v>44.482059975000006</v>
      </c>
      <c r="I4" s="854">
        <v>0.17864281114457833</v>
      </c>
      <c r="J4" s="854">
        <v>683288.17165898613</v>
      </c>
      <c r="K4" s="854" t="s">
        <v>317</v>
      </c>
      <c r="L4" s="854" t="s">
        <v>317</v>
      </c>
      <c r="M4" s="864">
        <v>25157438.100000001</v>
      </c>
      <c r="N4" s="854">
        <v>36872.11</v>
      </c>
      <c r="O4" s="854">
        <v>30006.66</v>
      </c>
      <c r="P4" s="854">
        <v>33505.29</v>
      </c>
    </row>
    <row r="5" spans="1:17" s="239" customFormat="1" ht="18" customHeight="1">
      <c r="A5" s="865" t="s">
        <v>79</v>
      </c>
      <c r="B5" s="854">
        <v>282</v>
      </c>
      <c r="C5" s="858">
        <v>1711</v>
      </c>
      <c r="D5" s="854">
        <v>5</v>
      </c>
      <c r="E5" s="854">
        <v>103</v>
      </c>
      <c r="F5" s="854">
        <v>7.9999999999999993E-4</v>
      </c>
      <c r="G5" s="854">
        <v>1.0984500000000001</v>
      </c>
      <c r="H5" s="854">
        <v>1.5101687400000001</v>
      </c>
      <c r="I5" s="854">
        <v>1.4661832427184468E-2</v>
      </c>
      <c r="J5" s="855">
        <v>188771.09250000003</v>
      </c>
      <c r="K5" s="854" t="s">
        <v>317</v>
      </c>
      <c r="L5" s="854" t="s">
        <v>317</v>
      </c>
      <c r="M5" s="856">
        <v>30880674.510000002</v>
      </c>
      <c r="N5" s="854">
        <v>38393.64</v>
      </c>
      <c r="O5" s="854">
        <v>33552.300000000003</v>
      </c>
      <c r="P5" s="854">
        <v>37058.78</v>
      </c>
    </row>
    <row r="6" spans="1:17" s="239" customFormat="1" ht="18" customHeight="1">
      <c r="A6" s="857" t="s">
        <v>169</v>
      </c>
      <c r="B6" s="858">
        <v>285</v>
      </c>
      <c r="C6" s="858">
        <v>1715</v>
      </c>
      <c r="D6" s="858">
        <v>3</v>
      </c>
      <c r="E6" s="858">
        <v>17</v>
      </c>
      <c r="F6" s="858">
        <v>1.5000000000000001E-4</v>
      </c>
      <c r="G6" s="858">
        <v>0.19558</v>
      </c>
      <c r="H6" s="858">
        <v>0.24022248999999996</v>
      </c>
      <c r="I6" s="858">
        <v>1.413073470588235E-2</v>
      </c>
      <c r="J6" s="858">
        <v>160148.32666666701</v>
      </c>
      <c r="K6" s="858" t="s">
        <v>317</v>
      </c>
      <c r="L6" s="858" t="s">
        <v>317</v>
      </c>
      <c r="M6" s="860">
        <v>26493860.579999998</v>
      </c>
      <c r="N6" s="858">
        <v>34763.85</v>
      </c>
      <c r="O6" s="858">
        <v>33552.300000000003</v>
      </c>
      <c r="P6" s="858">
        <v>34763.85</v>
      </c>
    </row>
    <row r="7" spans="1:17" s="239" customFormat="1" ht="18" customHeight="1">
      <c r="A7" s="857" t="s">
        <v>170</v>
      </c>
      <c r="B7" s="858">
        <v>283</v>
      </c>
      <c r="C7" s="858">
        <v>1713</v>
      </c>
      <c r="D7" s="858">
        <v>2</v>
      </c>
      <c r="E7" s="858">
        <v>22</v>
      </c>
      <c r="F7" s="858">
        <v>4.0000000000000003E-5</v>
      </c>
      <c r="G7" s="858">
        <v>8.4999999999999992E-2</v>
      </c>
      <c r="H7" s="858">
        <v>0.116274</v>
      </c>
      <c r="I7" s="858">
        <v>5.2851818181818182E-3</v>
      </c>
      <c r="J7" s="858">
        <v>290685</v>
      </c>
      <c r="K7" s="858" t="s">
        <v>317</v>
      </c>
      <c r="L7" s="858" t="s">
        <v>317</v>
      </c>
      <c r="M7" s="860">
        <v>27562870.431458529</v>
      </c>
      <c r="N7" s="858">
        <v>35817.74</v>
      </c>
      <c r="O7" s="858">
        <v>34739.769999999997</v>
      </c>
      <c r="P7" s="858">
        <v>35613.35</v>
      </c>
    </row>
    <row r="8" spans="1:17" s="239" customFormat="1" ht="18" customHeight="1">
      <c r="A8" s="857" t="s">
        <v>275</v>
      </c>
      <c r="B8" s="858">
        <v>282</v>
      </c>
      <c r="C8" s="858">
        <v>1714</v>
      </c>
      <c r="D8" s="858">
        <v>2</v>
      </c>
      <c r="E8" s="858">
        <v>21</v>
      </c>
      <c r="F8" s="858">
        <v>2.9E-4</v>
      </c>
      <c r="G8" s="858">
        <v>0.58017000000000007</v>
      </c>
      <c r="H8" s="858">
        <v>0.89911850000000004</v>
      </c>
      <c r="I8" s="858">
        <v>4.2815166666666668E-2</v>
      </c>
      <c r="J8" s="858">
        <v>310040.86206896551</v>
      </c>
      <c r="K8" s="858" t="s">
        <v>317</v>
      </c>
      <c r="L8" s="858" t="s">
        <v>317</v>
      </c>
      <c r="M8" s="860">
        <v>28762777.219999999</v>
      </c>
      <c r="N8" s="858">
        <v>36860.92</v>
      </c>
      <c r="O8" s="858">
        <v>35525.24</v>
      </c>
      <c r="P8" s="858">
        <v>36860.92</v>
      </c>
    </row>
    <row r="9" spans="1:17" s="239" customFormat="1" ht="18" customHeight="1">
      <c r="A9" s="857" t="s">
        <v>276</v>
      </c>
      <c r="B9" s="858">
        <v>282</v>
      </c>
      <c r="C9" s="858">
        <v>1712</v>
      </c>
      <c r="D9" s="858">
        <v>1</v>
      </c>
      <c r="E9" s="858">
        <v>21</v>
      </c>
      <c r="F9" s="858">
        <v>5.0000000000000002E-5</v>
      </c>
      <c r="G9" s="858">
        <v>0.1</v>
      </c>
      <c r="H9" s="858">
        <v>0.155</v>
      </c>
      <c r="I9" s="858">
        <v>7.3809523809523813E-3</v>
      </c>
      <c r="J9" s="858">
        <v>310000</v>
      </c>
      <c r="K9" s="858" t="s">
        <v>317</v>
      </c>
      <c r="L9" s="858" t="s">
        <v>317</v>
      </c>
      <c r="M9" s="860">
        <v>29935937.649999999</v>
      </c>
      <c r="N9" s="858">
        <v>38393.64</v>
      </c>
      <c r="O9" s="858">
        <v>37114.68</v>
      </c>
      <c r="P9" s="858">
        <v>37979.11</v>
      </c>
    </row>
    <row r="10" spans="1:17" s="239" customFormat="1" ht="18" customHeight="1">
      <c r="A10" s="857" t="s">
        <v>1333</v>
      </c>
      <c r="B10" s="858">
        <v>282</v>
      </c>
      <c r="C10" s="858">
        <v>1711</v>
      </c>
      <c r="D10" s="858">
        <v>1</v>
      </c>
      <c r="E10" s="858">
        <v>22</v>
      </c>
      <c r="F10" s="858">
        <v>2.7E-4</v>
      </c>
      <c r="G10" s="858">
        <v>0.13770000000000002</v>
      </c>
      <c r="H10" s="858">
        <v>9.9553749999999996E-2</v>
      </c>
      <c r="I10" s="858">
        <v>4.5251704545454545E-3</v>
      </c>
      <c r="J10" s="858">
        <v>36871.759259259255</v>
      </c>
      <c r="K10" s="858" t="s">
        <v>317</v>
      </c>
      <c r="L10" s="858" t="s">
        <v>317</v>
      </c>
      <c r="M10" s="860">
        <v>30880674.510000002</v>
      </c>
      <c r="N10" s="858">
        <v>37947.370000000003</v>
      </c>
      <c r="O10" s="858">
        <v>37058.78</v>
      </c>
      <c r="P10" s="858">
        <v>37058.78</v>
      </c>
    </row>
    <row r="11" spans="1:17" s="239" customFormat="1" ht="18" customHeight="1">
      <c r="A11" s="333"/>
      <c r="B11" s="334"/>
      <c r="C11" s="334"/>
      <c r="D11" s="334"/>
      <c r="E11" s="334"/>
      <c r="F11" s="334"/>
      <c r="G11" s="334"/>
      <c r="H11" s="334"/>
      <c r="I11" s="334"/>
      <c r="J11" s="334"/>
      <c r="K11" s="334"/>
      <c r="L11" s="334"/>
      <c r="M11" s="343"/>
      <c r="N11" s="334"/>
      <c r="O11" s="334"/>
      <c r="P11" s="334"/>
    </row>
    <row r="12" spans="1:17" s="239" customFormat="1" ht="18" customHeight="1">
      <c r="A12" s="239" t="s">
        <v>370</v>
      </c>
      <c r="B12" s="334"/>
      <c r="C12" s="334"/>
      <c r="D12" s="334"/>
      <c r="E12" s="334"/>
      <c r="F12" s="334"/>
      <c r="G12" s="334"/>
      <c r="H12" s="334"/>
      <c r="I12" s="334"/>
      <c r="J12" s="334"/>
      <c r="K12" s="334"/>
      <c r="L12" s="334"/>
      <c r="M12" s="334"/>
      <c r="N12" s="334"/>
      <c r="O12" s="334"/>
      <c r="P12" s="334"/>
      <c r="Q12" s="334"/>
    </row>
    <row r="13" spans="1:17" s="239" customFormat="1" ht="18.75" customHeight="1">
      <c r="A13" s="333" t="s">
        <v>371</v>
      </c>
      <c r="B13" s="334"/>
      <c r="C13" s="334"/>
      <c r="D13" s="334"/>
      <c r="E13" s="334"/>
      <c r="F13" s="334"/>
      <c r="G13" s="334"/>
      <c r="H13" s="334"/>
      <c r="I13" s="334"/>
      <c r="J13" s="334"/>
      <c r="K13" s="334"/>
      <c r="L13" s="334"/>
      <c r="M13" s="334"/>
      <c r="N13" s="334"/>
      <c r="O13" s="334"/>
      <c r="P13" s="334"/>
      <c r="Q13" s="334"/>
    </row>
    <row r="14" spans="1:17" s="239" customFormat="1" ht="18.75" customHeight="1">
      <c r="A14" s="1307" t="s">
        <v>1288</v>
      </c>
      <c r="B14" s="1307"/>
      <c r="C14" s="1307"/>
      <c r="D14" s="1307"/>
      <c r="E14" s="1307"/>
      <c r="F14" s="1307"/>
      <c r="G14" s="1307"/>
      <c r="H14" s="1307"/>
      <c r="I14" s="1307"/>
      <c r="J14" s="1307"/>
      <c r="K14" s="1307"/>
      <c r="L14" s="1307"/>
      <c r="M14" s="1307"/>
      <c r="N14" s="1307"/>
      <c r="O14" s="1307"/>
      <c r="P14" s="1307"/>
      <c r="Q14" s="1307"/>
    </row>
    <row r="15" spans="1:17" s="239" customFormat="1" ht="28.35" customHeight="1">
      <c r="A15" s="1307" t="s">
        <v>372</v>
      </c>
      <c r="B15" s="1307"/>
      <c r="C15" s="1307"/>
      <c r="D15" s="1307"/>
      <c r="E15" s="1307"/>
      <c r="F15" s="1307"/>
      <c r="G15" s="1307"/>
      <c r="H15" s="1307"/>
      <c r="I15" s="1307"/>
      <c r="J15" s="1307"/>
      <c r="K15" s="1307"/>
      <c r="L15" s="1307"/>
      <c r="M15" s="1307"/>
      <c r="N15" s="1307"/>
      <c r="O15" s="1307"/>
      <c r="P15" s="1307"/>
      <c r="Q15" s="1307"/>
    </row>
    <row r="16" spans="1:17" s="239" customFormat="1"/>
    <row r="17" spans="7:10">
      <c r="G17" s="350"/>
      <c r="I17" s="255"/>
      <c r="J17" s="863"/>
    </row>
    <row r="18" spans="7:10">
      <c r="I18" s="255"/>
      <c r="J18" s="863"/>
    </row>
    <row r="19" spans="7:10">
      <c r="I19" s="255"/>
      <c r="J19" s="863"/>
    </row>
    <row r="20" spans="7:10">
      <c r="I20" s="255"/>
      <c r="J20" s="863"/>
    </row>
    <row r="21" spans="7:10">
      <c r="I21" s="255"/>
      <c r="J21" s="863"/>
    </row>
  </sheetData>
  <mergeCells count="17">
    <mergeCell ref="A1:C1"/>
    <mergeCell ref="A2:A3"/>
    <mergeCell ref="B2:B3"/>
    <mergeCell ref="C2:C3"/>
    <mergeCell ref="D2:D3"/>
    <mergeCell ref="K2:K3"/>
    <mergeCell ref="L2:L3"/>
    <mergeCell ref="E2:E3"/>
    <mergeCell ref="J2:J3"/>
    <mergeCell ref="A15:Q15"/>
    <mergeCell ref="M2:M3"/>
    <mergeCell ref="N2:P2"/>
    <mergeCell ref="A14:Q14"/>
    <mergeCell ref="F2:F3"/>
    <mergeCell ref="G2:G3"/>
    <mergeCell ref="H2:H3"/>
    <mergeCell ref="I2:I3"/>
  </mergeCells>
  <printOptions horizontalCentered="1"/>
  <pageMargins left="0.78431372549019618" right="0.78431372549019618" top="0.98039215686274517" bottom="0.98039215686274517" header="0.50980392156862753" footer="0.50980392156862753"/>
  <pageSetup paperSize="9" scale="40"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workbookViewId="0">
      <selection sqref="A1:H1"/>
    </sheetView>
  </sheetViews>
  <sheetFormatPr defaultColWidth="9.140625" defaultRowHeight="15"/>
  <cols>
    <col min="1" max="1" width="6.42578125" style="238" bestFit="1" customWidth="1"/>
    <col min="2" max="2" width="36.42578125" style="238" bestFit="1" customWidth="1"/>
    <col min="3" max="8" width="13.5703125" style="238" bestFit="1" customWidth="1"/>
    <col min="9" max="16384" width="9.140625" style="238"/>
  </cols>
  <sheetData>
    <row r="1" spans="1:8" ht="20.25" customHeight="1">
      <c r="A1" s="1349" t="s">
        <v>373</v>
      </c>
      <c r="B1" s="1349"/>
      <c r="C1" s="1349"/>
      <c r="D1" s="1349"/>
      <c r="E1" s="1349"/>
      <c r="F1" s="1349"/>
      <c r="G1" s="1349"/>
      <c r="H1" s="1349"/>
    </row>
    <row r="2" spans="1:8" s="239" customFormat="1" ht="19.5" customHeight="1">
      <c r="A2" s="1350" t="s">
        <v>374</v>
      </c>
      <c r="B2" s="1351"/>
      <c r="C2" s="1351"/>
      <c r="D2" s="1351"/>
      <c r="E2" s="1351"/>
      <c r="F2" s="1351"/>
      <c r="G2" s="1351"/>
      <c r="H2" s="1352"/>
    </row>
    <row r="3" spans="1:8" s="239" customFormat="1" ht="15" customHeight="1">
      <c r="A3" s="1353" t="s">
        <v>375</v>
      </c>
      <c r="B3" s="1353" t="s">
        <v>376</v>
      </c>
      <c r="C3" s="1355" t="s">
        <v>85</v>
      </c>
      <c r="D3" s="1356"/>
      <c r="E3" s="1355" t="s">
        <v>86</v>
      </c>
      <c r="F3" s="1356"/>
      <c r="G3" s="1357" t="s">
        <v>377</v>
      </c>
      <c r="H3" s="1358"/>
    </row>
    <row r="4" spans="1:8" s="239" customFormat="1" ht="15" customHeight="1">
      <c r="A4" s="1354"/>
      <c r="B4" s="1354"/>
      <c r="C4" s="866" t="s">
        <v>79</v>
      </c>
      <c r="D4" s="844" t="s">
        <v>1333</v>
      </c>
      <c r="E4" s="866" t="s">
        <v>79</v>
      </c>
      <c r="F4" s="844" t="s">
        <v>1333</v>
      </c>
      <c r="G4" s="866" t="s">
        <v>79</v>
      </c>
      <c r="H4" s="844" t="s">
        <v>1333</v>
      </c>
    </row>
    <row r="5" spans="1:8" s="239" customFormat="1" ht="15" customHeight="1">
      <c r="A5" s="867">
        <v>1</v>
      </c>
      <c r="B5" s="868" t="s">
        <v>378</v>
      </c>
      <c r="C5" s="869">
        <v>22.306057267044473</v>
      </c>
      <c r="D5" s="869">
        <v>20.051589497672666</v>
      </c>
      <c r="E5" s="869">
        <v>13.43</v>
      </c>
      <c r="F5" s="870">
        <v>14.09</v>
      </c>
      <c r="G5" s="870">
        <v>0</v>
      </c>
      <c r="H5" s="869">
        <v>0</v>
      </c>
    </row>
    <row r="6" spans="1:8" s="239" customFormat="1" ht="15" customHeight="1">
      <c r="A6" s="867">
        <v>2</v>
      </c>
      <c r="B6" s="868" t="s">
        <v>379</v>
      </c>
      <c r="C6" s="869">
        <v>0.22409851717936027</v>
      </c>
      <c r="D6" s="869">
        <v>0.18327699118477725</v>
      </c>
      <c r="E6" s="869">
        <v>1.37</v>
      </c>
      <c r="F6" s="870">
        <v>1.86</v>
      </c>
      <c r="G6" s="870">
        <v>0</v>
      </c>
      <c r="H6" s="869">
        <v>0</v>
      </c>
    </row>
    <row r="7" spans="1:8" s="239" customFormat="1" ht="15" customHeight="1">
      <c r="A7" s="867">
        <v>3</v>
      </c>
      <c r="B7" s="868" t="s">
        <v>380</v>
      </c>
      <c r="C7" s="869">
        <v>0.35617994856291357</v>
      </c>
      <c r="D7" s="869">
        <v>0.287969941294975</v>
      </c>
      <c r="E7" s="869">
        <v>0.12</v>
      </c>
      <c r="F7" s="870">
        <v>0.12</v>
      </c>
      <c r="G7" s="870">
        <v>0</v>
      </c>
      <c r="H7" s="869">
        <v>0</v>
      </c>
    </row>
    <row r="8" spans="1:8" s="239" customFormat="1" ht="15" customHeight="1">
      <c r="A8" s="867">
        <v>4</v>
      </c>
      <c r="B8" s="868" t="s">
        <v>381</v>
      </c>
      <c r="C8" s="869">
        <v>3.6943136392141892E-3</v>
      </c>
      <c r="D8" s="869">
        <v>2.5935088360875777E-3</v>
      </c>
      <c r="E8" s="869">
        <v>0</v>
      </c>
      <c r="F8" s="870">
        <v>0</v>
      </c>
      <c r="G8" s="870">
        <v>0</v>
      </c>
      <c r="H8" s="869">
        <v>0</v>
      </c>
    </row>
    <row r="9" spans="1:8" s="239" customFormat="1" ht="15" customHeight="1">
      <c r="A9" s="867">
        <v>5</v>
      </c>
      <c r="B9" s="868" t="s">
        <v>382</v>
      </c>
      <c r="C9" s="869">
        <v>0.22169608072269506</v>
      </c>
      <c r="D9" s="869">
        <v>0.2287489924565643</v>
      </c>
      <c r="E9" s="869">
        <v>0.61</v>
      </c>
      <c r="F9" s="870">
        <v>0.43</v>
      </c>
      <c r="G9" s="870">
        <v>0</v>
      </c>
      <c r="H9" s="869">
        <v>0</v>
      </c>
    </row>
    <row r="10" spans="1:8" s="239" customFormat="1" ht="15" customHeight="1">
      <c r="A10" s="867">
        <v>6</v>
      </c>
      <c r="B10" s="868" t="s">
        <v>383</v>
      </c>
      <c r="C10" s="869">
        <v>3.1288398317988277E-2</v>
      </c>
      <c r="D10" s="869">
        <v>2.4785769318309055E-2</v>
      </c>
      <c r="E10" s="869">
        <v>0.32</v>
      </c>
      <c r="F10" s="870">
        <v>0.3</v>
      </c>
      <c r="G10" s="870">
        <v>0</v>
      </c>
      <c r="H10" s="869">
        <v>0</v>
      </c>
    </row>
    <row r="11" spans="1:8" s="239" customFormat="1" ht="15" customHeight="1">
      <c r="A11" s="867">
        <v>7</v>
      </c>
      <c r="B11" s="868" t="s">
        <v>384</v>
      </c>
      <c r="C11" s="869">
        <v>1.336610837576546E-2</v>
      </c>
      <c r="D11" s="869">
        <v>1.2169307205576319E-2</v>
      </c>
      <c r="E11" s="869">
        <v>0.05</v>
      </c>
      <c r="F11" s="870">
        <v>0.06</v>
      </c>
      <c r="G11" s="870">
        <v>0</v>
      </c>
      <c r="H11" s="869">
        <v>0</v>
      </c>
    </row>
    <row r="12" spans="1:8" s="239" customFormat="1" ht="15" customHeight="1">
      <c r="A12" s="867">
        <v>8</v>
      </c>
      <c r="B12" s="868" t="s">
        <v>385</v>
      </c>
      <c r="C12" s="869">
        <v>1.1106471514217711</v>
      </c>
      <c r="D12" s="869">
        <v>0.8795448373956799</v>
      </c>
      <c r="E12" s="869">
        <v>2.84</v>
      </c>
      <c r="F12" s="870">
        <v>2.82</v>
      </c>
      <c r="G12" s="870">
        <v>12.846604976077044</v>
      </c>
      <c r="H12" s="869">
        <v>52.42808533078864</v>
      </c>
    </row>
    <row r="13" spans="1:8" s="239" customFormat="1" ht="15" customHeight="1">
      <c r="A13" s="867">
        <v>9</v>
      </c>
      <c r="B13" s="868" t="s">
        <v>386</v>
      </c>
      <c r="C13" s="869">
        <v>2.9187286415112972E-2</v>
      </c>
      <c r="D13" s="869">
        <v>2.4177868836190677E-2</v>
      </c>
      <c r="E13" s="869">
        <v>0</v>
      </c>
      <c r="F13" s="870">
        <v>0</v>
      </c>
      <c r="G13" s="870">
        <v>0</v>
      </c>
      <c r="H13" s="869">
        <v>0</v>
      </c>
    </row>
    <row r="14" spans="1:8" s="239" customFormat="1" ht="15" customHeight="1">
      <c r="A14" s="867">
        <v>10</v>
      </c>
      <c r="B14" s="868" t="s">
        <v>387</v>
      </c>
      <c r="C14" s="869">
        <v>0.15588113086364025</v>
      </c>
      <c r="D14" s="869">
        <v>0.13471596288276924</v>
      </c>
      <c r="E14" s="869">
        <v>2.64</v>
      </c>
      <c r="F14" s="870">
        <v>2.61</v>
      </c>
      <c r="G14" s="870">
        <v>0</v>
      </c>
      <c r="H14" s="869">
        <v>0</v>
      </c>
    </row>
    <row r="15" spans="1:8" s="239" customFormat="1" ht="15" customHeight="1">
      <c r="A15" s="867">
        <v>11</v>
      </c>
      <c r="B15" s="868" t="s">
        <v>388</v>
      </c>
      <c r="C15" s="869">
        <v>0.25923461838213852</v>
      </c>
      <c r="D15" s="869">
        <v>0.29630165097337174</v>
      </c>
      <c r="E15" s="869">
        <v>0.22</v>
      </c>
      <c r="F15" s="870">
        <v>0.28000000000000003</v>
      </c>
      <c r="G15" s="870">
        <v>0</v>
      </c>
      <c r="H15" s="869">
        <v>0</v>
      </c>
    </row>
    <row r="16" spans="1:8" s="239" customFormat="1" ht="15" customHeight="1">
      <c r="A16" s="867">
        <v>12</v>
      </c>
      <c r="B16" s="868" t="s">
        <v>389</v>
      </c>
      <c r="C16" s="869">
        <v>0.36964227131210697</v>
      </c>
      <c r="D16" s="869">
        <v>0.36517435116974817</v>
      </c>
      <c r="E16" s="869">
        <v>0.22</v>
      </c>
      <c r="F16" s="870">
        <v>0.21</v>
      </c>
      <c r="G16" s="870">
        <v>0</v>
      </c>
      <c r="H16" s="869">
        <v>0</v>
      </c>
    </row>
    <row r="17" spans="1:8" s="239" customFormat="1" ht="15" customHeight="1">
      <c r="A17" s="867">
        <v>13</v>
      </c>
      <c r="B17" s="868" t="s">
        <v>390</v>
      </c>
      <c r="C17" s="869">
        <v>0.12131930261018697</v>
      </c>
      <c r="D17" s="869">
        <v>7.6272045950501161E-2</v>
      </c>
      <c r="E17" s="869">
        <v>0.84</v>
      </c>
      <c r="F17" s="870">
        <v>1.17</v>
      </c>
      <c r="G17" s="870">
        <v>0</v>
      </c>
      <c r="H17" s="869">
        <v>0</v>
      </c>
    </row>
    <row r="18" spans="1:8" s="239" customFormat="1" ht="15" customHeight="1">
      <c r="A18" s="867">
        <v>14</v>
      </c>
      <c r="B18" s="868" t="s">
        <v>391</v>
      </c>
      <c r="C18" s="869">
        <v>2.4077608203669914</v>
      </c>
      <c r="D18" s="869">
        <v>2.3690225016172302</v>
      </c>
      <c r="E18" s="869">
        <v>1.83</v>
      </c>
      <c r="F18" s="870">
        <v>1.95</v>
      </c>
      <c r="G18" s="870">
        <v>66.46151343326045</v>
      </c>
      <c r="H18" s="869">
        <v>0</v>
      </c>
    </row>
    <row r="19" spans="1:8" s="239" customFormat="1" ht="15" customHeight="1">
      <c r="A19" s="867">
        <v>15</v>
      </c>
      <c r="B19" s="868" t="s">
        <v>392</v>
      </c>
      <c r="C19" s="869">
        <v>8.736044170617123E-2</v>
      </c>
      <c r="D19" s="869">
        <v>9.0462902123242123E-2</v>
      </c>
      <c r="E19" s="869">
        <v>0.04</v>
      </c>
      <c r="F19" s="870">
        <v>0.03</v>
      </c>
      <c r="G19" s="870">
        <v>0</v>
      </c>
      <c r="H19" s="869">
        <v>0</v>
      </c>
    </row>
    <row r="20" spans="1:8" s="239" customFormat="1" ht="15" customHeight="1">
      <c r="A20" s="867">
        <v>16</v>
      </c>
      <c r="B20" s="868" t="s">
        <v>393</v>
      </c>
      <c r="C20" s="869">
        <v>7.4904510016436257E-3</v>
      </c>
      <c r="D20" s="869">
        <v>7.3216820506359376E-3</v>
      </c>
      <c r="E20" s="869">
        <v>0</v>
      </c>
      <c r="F20" s="870">
        <v>0</v>
      </c>
      <c r="G20" s="870">
        <v>0</v>
      </c>
      <c r="H20" s="869">
        <v>0</v>
      </c>
    </row>
    <row r="21" spans="1:8" s="239" customFormat="1" ht="15" customHeight="1">
      <c r="A21" s="867">
        <v>17</v>
      </c>
      <c r="B21" s="868" t="s">
        <v>394</v>
      </c>
      <c r="C21" s="869">
        <v>39.449053035107546</v>
      </c>
      <c r="D21" s="869">
        <v>45.369093350447251</v>
      </c>
      <c r="E21" s="869">
        <v>65.290000000000006</v>
      </c>
      <c r="F21" s="870">
        <v>64.599999999999994</v>
      </c>
      <c r="G21" s="870">
        <v>0.29245407370834597</v>
      </c>
      <c r="H21" s="869">
        <v>0</v>
      </c>
    </row>
    <row r="22" spans="1:8" s="239" customFormat="1" ht="15" customHeight="1">
      <c r="A22" s="867">
        <v>18</v>
      </c>
      <c r="B22" s="868" t="s">
        <v>395</v>
      </c>
      <c r="C22" s="869">
        <v>1.2784301151047339E-2</v>
      </c>
      <c r="D22" s="869">
        <v>1.04717758004829E-2</v>
      </c>
      <c r="E22" s="869">
        <v>0</v>
      </c>
      <c r="F22" s="870">
        <v>0</v>
      </c>
      <c r="G22" s="870">
        <v>0</v>
      </c>
      <c r="H22" s="869">
        <v>0</v>
      </c>
    </row>
    <row r="23" spans="1:8" s="239" customFormat="1" ht="15" customHeight="1">
      <c r="A23" s="867">
        <v>19</v>
      </c>
      <c r="B23" s="868" t="s">
        <v>396</v>
      </c>
      <c r="C23" s="869">
        <v>0.26831998492669568</v>
      </c>
      <c r="D23" s="869">
        <v>0.21162203340931873</v>
      </c>
      <c r="E23" s="869">
        <v>0.44</v>
      </c>
      <c r="F23" s="870">
        <v>0.38</v>
      </c>
      <c r="G23" s="870">
        <v>0</v>
      </c>
      <c r="H23" s="869">
        <v>0</v>
      </c>
    </row>
    <row r="24" spans="1:8" s="239" customFormat="1" ht="15" customHeight="1">
      <c r="A24" s="867">
        <v>20</v>
      </c>
      <c r="B24" s="868" t="s">
        <v>397</v>
      </c>
      <c r="C24" s="869">
        <v>1.0585639115778933</v>
      </c>
      <c r="D24" s="869">
        <v>1.4848783128437415</v>
      </c>
      <c r="E24" s="869">
        <v>2.4</v>
      </c>
      <c r="F24" s="870">
        <v>2.16</v>
      </c>
      <c r="G24" s="870">
        <v>0</v>
      </c>
      <c r="H24" s="869">
        <v>0</v>
      </c>
    </row>
    <row r="25" spans="1:8" s="239" customFormat="1" ht="15" customHeight="1">
      <c r="A25" s="867">
        <v>21</v>
      </c>
      <c r="B25" s="868" t="s">
        <v>398</v>
      </c>
      <c r="C25" s="869">
        <v>31.506374659314652</v>
      </c>
      <c r="D25" s="869">
        <v>27.889806716530892</v>
      </c>
      <c r="E25" s="869">
        <v>7.34</v>
      </c>
      <c r="F25" s="870">
        <v>6.93</v>
      </c>
      <c r="G25" s="870">
        <v>20.399427516954166</v>
      </c>
      <c r="H25" s="869">
        <v>47.57191466921136</v>
      </c>
    </row>
    <row r="26" spans="1:8" s="239" customFormat="1" ht="13.5" customHeight="1">
      <c r="A26" s="868"/>
      <c r="B26" s="868" t="s">
        <v>139</v>
      </c>
      <c r="C26" s="871">
        <v>100</v>
      </c>
      <c r="D26" s="871">
        <v>100</v>
      </c>
      <c r="E26" s="871">
        <v>100</v>
      </c>
      <c r="F26" s="872">
        <v>100</v>
      </c>
      <c r="G26" s="872">
        <v>100</v>
      </c>
      <c r="H26" s="871">
        <v>100</v>
      </c>
    </row>
    <row r="27" spans="1:8" s="239" customFormat="1" ht="13.5" customHeight="1">
      <c r="A27" s="333"/>
      <c r="B27" s="333"/>
      <c r="C27" s="351"/>
      <c r="D27" s="351"/>
      <c r="E27" s="351"/>
      <c r="F27" s="352"/>
      <c r="G27" s="352"/>
      <c r="H27" s="351"/>
    </row>
    <row r="28" spans="1:8" s="239" customFormat="1" ht="14.25" customHeight="1">
      <c r="A28" s="1340" t="s">
        <v>122</v>
      </c>
      <c r="B28" s="1341"/>
      <c r="C28" s="1341"/>
      <c r="D28" s="1341"/>
      <c r="E28" s="1341"/>
      <c r="F28" s="1341"/>
      <c r="G28" s="1341"/>
      <c r="H28" s="1342"/>
    </row>
    <row r="29" spans="1:8" s="239" customFormat="1" ht="37.5" customHeight="1">
      <c r="A29" s="1343" t="s">
        <v>399</v>
      </c>
      <c r="B29" s="1344"/>
      <c r="C29" s="1344"/>
      <c r="D29" s="1344"/>
      <c r="E29" s="1344"/>
      <c r="F29" s="1344"/>
      <c r="G29" s="1344"/>
      <c r="H29" s="1345"/>
    </row>
    <row r="30" spans="1:8" s="239" customFormat="1" ht="18" customHeight="1">
      <c r="A30" s="1346" t="s">
        <v>1288</v>
      </c>
      <c r="B30" s="1347"/>
      <c r="C30" s="1347"/>
      <c r="D30" s="1347"/>
      <c r="E30" s="1347"/>
      <c r="F30" s="1347"/>
      <c r="G30" s="1347"/>
      <c r="H30" s="1348"/>
    </row>
    <row r="31" spans="1:8" s="239" customFormat="1" ht="13.5" customHeight="1">
      <c r="A31" s="1340" t="s">
        <v>261</v>
      </c>
      <c r="B31" s="1341"/>
      <c r="C31" s="1341"/>
      <c r="D31" s="1341"/>
      <c r="E31" s="1341"/>
      <c r="F31" s="1341"/>
      <c r="G31" s="1341"/>
      <c r="H31" s="1342"/>
    </row>
  </sheetData>
  <mergeCells count="11">
    <mergeCell ref="A28:H28"/>
    <mergeCell ref="A29:H29"/>
    <mergeCell ref="A30:H30"/>
    <mergeCell ref="A31:H31"/>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scale="6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workbookViewId="0">
      <selection sqref="A1:F1"/>
    </sheetView>
  </sheetViews>
  <sheetFormatPr defaultColWidth="9.140625" defaultRowHeight="15"/>
  <cols>
    <col min="1" max="6" width="14.5703125" style="238" bestFit="1" customWidth="1"/>
    <col min="7" max="7" width="5.42578125" style="238" bestFit="1" customWidth="1"/>
    <col min="8" max="16384" width="9.140625" style="238"/>
  </cols>
  <sheetData>
    <row r="1" spans="1:7" ht="15" customHeight="1">
      <c r="A1" s="1321" t="s">
        <v>23</v>
      </c>
      <c r="B1" s="1321"/>
      <c r="C1" s="1321"/>
      <c r="D1" s="1321"/>
      <c r="E1" s="1321"/>
      <c r="F1" s="1321"/>
    </row>
    <row r="2" spans="1:7" s="239" customFormat="1" ht="18" customHeight="1">
      <c r="A2" s="1316" t="s">
        <v>160</v>
      </c>
      <c r="B2" s="1328" t="s">
        <v>400</v>
      </c>
      <c r="C2" s="1359"/>
      <c r="D2" s="1359"/>
      <c r="E2" s="1359"/>
      <c r="F2" s="1329"/>
    </row>
    <row r="3" spans="1:7" s="239" customFormat="1" ht="18" customHeight="1">
      <c r="A3" s="1354"/>
      <c r="B3" s="339" t="s">
        <v>401</v>
      </c>
      <c r="C3" s="339" t="s">
        <v>402</v>
      </c>
      <c r="D3" s="339" t="s">
        <v>113</v>
      </c>
      <c r="E3" s="339" t="s">
        <v>403</v>
      </c>
      <c r="F3" s="339" t="s">
        <v>398</v>
      </c>
    </row>
    <row r="4" spans="1:7" s="245" customFormat="1" ht="18" customHeight="1">
      <c r="A4" s="848" t="s">
        <v>78</v>
      </c>
      <c r="B4" s="874">
        <v>33.210037587999999</v>
      </c>
      <c r="C4" s="874">
        <v>15.498663737999999</v>
      </c>
      <c r="D4" s="874">
        <v>2.1909892119999999</v>
      </c>
      <c r="E4" s="874">
        <v>2.0143699000000001E-2</v>
      </c>
      <c r="F4" s="874">
        <v>49.080165762</v>
      </c>
    </row>
    <row r="5" spans="1:7" s="245" customFormat="1" ht="18" customHeight="1">
      <c r="A5" s="853" t="s">
        <v>79</v>
      </c>
      <c r="B5" s="875">
        <v>33.551203325115218</v>
      </c>
      <c r="C5" s="876">
        <v>13.305804400756196</v>
      </c>
      <c r="D5" s="875">
        <v>3.2363970726540856</v>
      </c>
      <c r="E5" s="875">
        <v>3.1589556228376045E-2</v>
      </c>
      <c r="F5" s="875">
        <v>49.875005645246127</v>
      </c>
      <c r="G5" s="353"/>
    </row>
    <row r="6" spans="1:7" s="239" customFormat="1" ht="18" customHeight="1">
      <c r="A6" s="857" t="s">
        <v>169</v>
      </c>
      <c r="B6" s="877">
        <v>37.540033154856225</v>
      </c>
      <c r="C6" s="877">
        <v>9.0351303242166789</v>
      </c>
      <c r="D6" s="877">
        <v>3.4915179399163048</v>
      </c>
      <c r="E6" s="877">
        <v>0.14118478159798142</v>
      </c>
      <c r="F6" s="877">
        <v>49.792133799412788</v>
      </c>
    </row>
    <row r="7" spans="1:7" s="239" customFormat="1" ht="18" customHeight="1">
      <c r="A7" s="857" t="s">
        <v>170</v>
      </c>
      <c r="B7" s="877">
        <v>37.290727287045236</v>
      </c>
      <c r="C7" s="877">
        <v>8.49001760497252</v>
      </c>
      <c r="D7" s="877">
        <v>3.1725729045983893</v>
      </c>
      <c r="E7" s="877">
        <v>9.3148493592823435E-3</v>
      </c>
      <c r="F7" s="877">
        <v>51.037367354024589</v>
      </c>
    </row>
    <row r="8" spans="1:7" s="239" customFormat="1" ht="18" customHeight="1">
      <c r="A8" s="857" t="s">
        <v>275</v>
      </c>
      <c r="B8" s="877">
        <v>31.07908090923295</v>
      </c>
      <c r="C8" s="877">
        <v>17.753500809256042</v>
      </c>
      <c r="D8" s="877">
        <v>4.0985782765967995</v>
      </c>
      <c r="E8" s="877">
        <v>1.3792529198881466E-2</v>
      </c>
      <c r="F8" s="877">
        <v>47.055047475715341</v>
      </c>
    </row>
    <row r="9" spans="1:7" s="239" customFormat="1" ht="18" customHeight="1">
      <c r="A9" s="857" t="s">
        <v>276</v>
      </c>
      <c r="B9" s="877">
        <v>37.351464428646871</v>
      </c>
      <c r="C9" s="877">
        <v>5.0815238410891421</v>
      </c>
      <c r="D9" s="877">
        <v>2.7508622531897124</v>
      </c>
      <c r="E9" s="877">
        <v>1.0769283125558108E-2</v>
      </c>
      <c r="F9" s="877">
        <v>54.805380193948736</v>
      </c>
    </row>
    <row r="10" spans="1:7" s="239" customFormat="1" ht="18" customHeight="1">
      <c r="A10" s="857" t="s">
        <v>1333</v>
      </c>
      <c r="B10" s="877">
        <v>29.491765808745768</v>
      </c>
      <c r="C10" s="877">
        <v>19.482591707070089</v>
      </c>
      <c r="D10" s="877">
        <v>2.8801136483688823</v>
      </c>
      <c r="E10" s="877">
        <v>3.2402133588371587E-2</v>
      </c>
      <c r="F10" s="877">
        <v>48.113126702226879</v>
      </c>
    </row>
    <row r="11" spans="1:7" s="239" customFormat="1" ht="13.5" customHeight="1">
      <c r="A11" s="333"/>
      <c r="B11" s="354"/>
      <c r="C11" s="354"/>
      <c r="D11" s="354"/>
      <c r="E11" s="354"/>
      <c r="F11" s="354"/>
    </row>
    <row r="12" spans="1:7" s="239" customFormat="1" ht="15" customHeight="1">
      <c r="A12" s="1307" t="s">
        <v>1288</v>
      </c>
      <c r="B12" s="1307"/>
      <c r="C12" s="1307"/>
      <c r="D12" s="1307"/>
      <c r="E12" s="1307"/>
    </row>
    <row r="13" spans="1:7" s="239" customFormat="1" ht="13.5" customHeight="1">
      <c r="A13" s="1307" t="s">
        <v>404</v>
      </c>
      <c r="B13" s="1307"/>
      <c r="C13" s="1307"/>
      <c r="D13" s="1307"/>
      <c r="E13" s="1307"/>
    </row>
    <row r="14" spans="1:7" s="239" customFormat="1"/>
  </sheetData>
  <mergeCells count="5">
    <mergeCell ref="A1:F1"/>
    <mergeCell ref="A2:A3"/>
    <mergeCell ref="B2:F2"/>
    <mergeCell ref="A12:E12"/>
    <mergeCell ref="A13:E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sqref="A1:F1"/>
    </sheetView>
  </sheetViews>
  <sheetFormatPr defaultColWidth="9.140625" defaultRowHeight="15"/>
  <cols>
    <col min="1" max="6" width="14.5703125" style="238" bestFit="1" customWidth="1"/>
    <col min="7" max="7" width="4.5703125" style="238" bestFit="1" customWidth="1"/>
    <col min="8" max="16384" width="9.140625" style="238"/>
  </cols>
  <sheetData>
    <row r="1" spans="1:6" ht="18" customHeight="1">
      <c r="A1" s="1321" t="s">
        <v>24</v>
      </c>
      <c r="B1" s="1321"/>
      <c r="C1" s="1321"/>
      <c r="D1" s="1321"/>
      <c r="E1" s="1321"/>
      <c r="F1" s="1321"/>
    </row>
    <row r="2" spans="1:6" s="239" customFormat="1" ht="18" customHeight="1">
      <c r="A2" s="355" t="s">
        <v>405</v>
      </c>
      <c r="B2" s="1311" t="s">
        <v>400</v>
      </c>
      <c r="C2" s="1360"/>
      <c r="D2" s="1360"/>
      <c r="E2" s="1360"/>
      <c r="F2" s="1361"/>
    </row>
    <row r="3" spans="1:6" s="239" customFormat="1" ht="18" customHeight="1">
      <c r="A3" s="356"/>
      <c r="B3" s="339" t="s">
        <v>401</v>
      </c>
      <c r="C3" s="339" t="s">
        <v>402</v>
      </c>
      <c r="D3" s="339" t="s">
        <v>113</v>
      </c>
      <c r="E3" s="339" t="s">
        <v>403</v>
      </c>
      <c r="F3" s="339" t="s">
        <v>398</v>
      </c>
    </row>
    <row r="4" spans="1:6" s="245" customFormat="1" ht="18" customHeight="1">
      <c r="A4" s="848" t="s">
        <v>78</v>
      </c>
      <c r="B4" s="874">
        <v>27.42</v>
      </c>
      <c r="C4" s="874">
        <v>14.51</v>
      </c>
      <c r="D4" s="874">
        <v>7.96</v>
      </c>
      <c r="E4" s="874">
        <v>0.18</v>
      </c>
      <c r="F4" s="874">
        <v>49.92</v>
      </c>
    </row>
    <row r="5" spans="1:6" s="245" customFormat="1" ht="18" customHeight="1">
      <c r="A5" s="853" t="s">
        <v>79</v>
      </c>
      <c r="B5" s="874">
        <v>27.71</v>
      </c>
      <c r="C5" s="874">
        <v>14.97</v>
      </c>
      <c r="D5" s="874">
        <v>7.96</v>
      </c>
      <c r="E5" s="874">
        <v>0.28000000000000003</v>
      </c>
      <c r="F5" s="874">
        <v>49.07</v>
      </c>
    </row>
    <row r="6" spans="1:6" s="239" customFormat="1" ht="18" customHeight="1">
      <c r="A6" s="857" t="s">
        <v>169</v>
      </c>
      <c r="B6" s="877">
        <v>27.94</v>
      </c>
      <c r="C6" s="877">
        <v>13.9</v>
      </c>
      <c r="D6" s="877">
        <v>8.6300000000000008</v>
      </c>
      <c r="E6" s="877">
        <v>0.15</v>
      </c>
      <c r="F6" s="877">
        <v>49.38</v>
      </c>
    </row>
    <row r="7" spans="1:6" s="239" customFormat="1" ht="18" customHeight="1">
      <c r="A7" s="857" t="s">
        <v>170</v>
      </c>
      <c r="B7" s="877">
        <v>27.43</v>
      </c>
      <c r="C7" s="877">
        <v>16.440000000000001</v>
      </c>
      <c r="D7" s="877">
        <v>7.36</v>
      </c>
      <c r="E7" s="877">
        <v>0.28000000000000003</v>
      </c>
      <c r="F7" s="877">
        <v>48.5</v>
      </c>
    </row>
    <row r="8" spans="1:6" s="239" customFormat="1" ht="18" customHeight="1">
      <c r="A8" s="857" t="s">
        <v>275</v>
      </c>
      <c r="B8" s="877">
        <v>26.56</v>
      </c>
      <c r="C8" s="877">
        <v>15.69</v>
      </c>
      <c r="D8" s="877">
        <v>8.0500000000000007</v>
      </c>
      <c r="E8" s="877">
        <v>0.3</v>
      </c>
      <c r="F8" s="877">
        <v>49.4</v>
      </c>
    </row>
    <row r="9" spans="1:6" s="239" customFormat="1" ht="18" customHeight="1">
      <c r="A9" s="857" t="s">
        <v>276</v>
      </c>
      <c r="B9" s="877">
        <v>28.72</v>
      </c>
      <c r="C9" s="877">
        <v>13.56</v>
      </c>
      <c r="D9" s="877">
        <v>8.57</v>
      </c>
      <c r="E9" s="877">
        <v>0.34</v>
      </c>
      <c r="F9" s="877">
        <v>48.81</v>
      </c>
    </row>
    <row r="10" spans="1:6" s="239" customFormat="1" ht="18" customHeight="1">
      <c r="A10" s="857" t="s">
        <v>1333</v>
      </c>
      <c r="B10" s="877">
        <v>27.79</v>
      </c>
      <c r="C10" s="877">
        <v>15.1</v>
      </c>
      <c r="D10" s="877">
        <v>7.48</v>
      </c>
      <c r="E10" s="877">
        <v>0.27</v>
      </c>
      <c r="F10" s="877">
        <v>49.35</v>
      </c>
    </row>
    <row r="11" spans="1:6" s="239" customFormat="1" ht="18" customHeight="1">
      <c r="A11" s="333"/>
      <c r="B11" s="354"/>
      <c r="C11" s="354"/>
      <c r="D11" s="354"/>
      <c r="E11" s="354"/>
      <c r="F11" s="354"/>
    </row>
    <row r="12" spans="1:6" s="239" customFormat="1" ht="15" customHeight="1">
      <c r="A12" s="1307" t="s">
        <v>1288</v>
      </c>
      <c r="B12" s="1307"/>
      <c r="C12" s="1307"/>
      <c r="D12" s="1307"/>
      <c r="E12" s="1307"/>
      <c r="F12" s="1307"/>
    </row>
    <row r="13" spans="1:6" s="239" customFormat="1" ht="13.5" customHeight="1">
      <c r="A13" s="1307" t="s">
        <v>406</v>
      </c>
      <c r="B13" s="1307"/>
      <c r="C13" s="1307"/>
      <c r="D13" s="1307"/>
      <c r="E13" s="1307"/>
      <c r="F13" s="1307"/>
    </row>
    <row r="14" spans="1:6" s="239" customFormat="1" ht="25.35" customHeight="1"/>
  </sheetData>
  <mergeCells count="4">
    <mergeCell ref="A1:F1"/>
    <mergeCell ref="B2:F2"/>
    <mergeCell ref="A12:F12"/>
    <mergeCell ref="A13:F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sqref="A1:E1"/>
    </sheetView>
  </sheetViews>
  <sheetFormatPr defaultColWidth="9.140625" defaultRowHeight="15"/>
  <cols>
    <col min="1" max="6" width="14.5703125" style="238" bestFit="1" customWidth="1"/>
    <col min="7" max="7" width="4.5703125" style="238" bestFit="1" customWidth="1"/>
    <col min="8" max="16384" width="9.140625" style="238"/>
  </cols>
  <sheetData>
    <row r="1" spans="1:6" ht="21" customHeight="1">
      <c r="A1" s="1362" t="s">
        <v>25</v>
      </c>
      <c r="B1" s="1362"/>
      <c r="C1" s="1362"/>
      <c r="D1" s="1362"/>
      <c r="E1" s="1362"/>
    </row>
    <row r="2" spans="1:6" s="239" customFormat="1" ht="18.75" customHeight="1">
      <c r="A2" s="1363" t="s">
        <v>160</v>
      </c>
      <c r="B2" s="1311" t="s">
        <v>400</v>
      </c>
      <c r="C2" s="1318"/>
      <c r="D2" s="1318"/>
      <c r="E2" s="1318"/>
      <c r="F2" s="1312"/>
    </row>
    <row r="3" spans="1:6" s="239" customFormat="1" ht="18" customHeight="1">
      <c r="A3" s="1364"/>
      <c r="B3" s="339" t="s">
        <v>401</v>
      </c>
      <c r="C3" s="339" t="s">
        <v>402</v>
      </c>
      <c r="D3" s="339" t="s">
        <v>113</v>
      </c>
      <c r="E3" s="339" t="s">
        <v>403</v>
      </c>
      <c r="F3" s="339" t="s">
        <v>398</v>
      </c>
    </row>
    <row r="4" spans="1:6" s="245" customFormat="1" ht="18" customHeight="1">
      <c r="A4" s="848" t="s">
        <v>78</v>
      </c>
      <c r="B4" s="878">
        <v>2.5630100089915199E-3</v>
      </c>
      <c r="C4" s="878">
        <v>0</v>
      </c>
      <c r="D4" s="878">
        <v>0</v>
      </c>
      <c r="E4" s="878">
        <v>0</v>
      </c>
      <c r="F4" s="878">
        <v>99.997436989991002</v>
      </c>
    </row>
    <row r="5" spans="1:6" s="245" customFormat="1" ht="18" customHeight="1">
      <c r="A5" s="853" t="s">
        <v>79</v>
      </c>
      <c r="B5" s="879">
        <v>0</v>
      </c>
      <c r="C5" s="879">
        <v>0</v>
      </c>
      <c r="D5" s="879">
        <v>0</v>
      </c>
      <c r="E5" s="879">
        <v>0</v>
      </c>
      <c r="F5" s="879">
        <v>100</v>
      </c>
    </row>
    <row r="6" spans="1:6" s="239" customFormat="1" ht="18" customHeight="1">
      <c r="A6" s="857" t="s">
        <v>169</v>
      </c>
      <c r="B6" s="880">
        <v>0</v>
      </c>
      <c r="C6" s="880">
        <v>0</v>
      </c>
      <c r="D6" s="880">
        <v>0</v>
      </c>
      <c r="E6" s="880">
        <v>0</v>
      </c>
      <c r="F6" s="880">
        <v>100</v>
      </c>
    </row>
    <row r="7" spans="1:6" s="239" customFormat="1" ht="18" customHeight="1">
      <c r="A7" s="857" t="s">
        <v>170</v>
      </c>
      <c r="B7" s="880">
        <v>0</v>
      </c>
      <c r="C7" s="880">
        <v>0</v>
      </c>
      <c r="D7" s="880">
        <v>0</v>
      </c>
      <c r="E7" s="880">
        <v>0</v>
      </c>
      <c r="F7" s="880">
        <v>100</v>
      </c>
    </row>
    <row r="8" spans="1:6" s="239" customFormat="1" ht="18" customHeight="1">
      <c r="A8" s="857" t="s">
        <v>275</v>
      </c>
      <c r="B8" s="880">
        <v>0</v>
      </c>
      <c r="C8" s="880">
        <v>0</v>
      </c>
      <c r="D8" s="880">
        <v>0</v>
      </c>
      <c r="E8" s="880">
        <v>0</v>
      </c>
      <c r="F8" s="880">
        <v>100</v>
      </c>
    </row>
    <row r="9" spans="1:6" s="239" customFormat="1" ht="18" customHeight="1">
      <c r="A9" s="857" t="s">
        <v>276</v>
      </c>
      <c r="B9" s="880">
        <v>0</v>
      </c>
      <c r="C9" s="880">
        <v>0</v>
      </c>
      <c r="D9" s="880">
        <v>0</v>
      </c>
      <c r="E9" s="880">
        <v>0</v>
      </c>
      <c r="F9" s="880">
        <v>100</v>
      </c>
    </row>
    <row r="10" spans="1:6" s="239" customFormat="1" ht="18" customHeight="1">
      <c r="A10" s="857" t="s">
        <v>1333</v>
      </c>
      <c r="B10" s="880">
        <v>0</v>
      </c>
      <c r="C10" s="880">
        <v>0</v>
      </c>
      <c r="D10" s="880">
        <v>0</v>
      </c>
      <c r="E10" s="880">
        <v>0</v>
      </c>
      <c r="F10" s="880">
        <v>100</v>
      </c>
    </row>
    <row r="11" spans="1:6" s="239" customFormat="1" ht="18" customHeight="1">
      <c r="A11" s="333"/>
      <c r="B11" s="357"/>
      <c r="C11" s="357"/>
      <c r="D11" s="357"/>
      <c r="E11" s="357"/>
      <c r="F11" s="357"/>
    </row>
    <row r="12" spans="1:6" s="239" customFormat="1" ht="18" customHeight="1">
      <c r="A12" s="1365" t="s">
        <v>1288</v>
      </c>
      <c r="B12" s="1366"/>
      <c r="C12" s="1366"/>
      <c r="D12" s="1366"/>
      <c r="E12" s="1366"/>
      <c r="F12" s="1367"/>
    </row>
    <row r="13" spans="1:6" s="239" customFormat="1" ht="18" customHeight="1">
      <c r="A13" s="1368" t="s">
        <v>407</v>
      </c>
      <c r="B13" s="1369"/>
      <c r="C13" s="1369"/>
      <c r="D13" s="1369"/>
      <c r="E13" s="1369"/>
      <c r="F13" s="1370"/>
    </row>
    <row r="14" spans="1:6" s="239" customFormat="1" ht="28.35" customHeight="1"/>
  </sheetData>
  <mergeCells count="5">
    <mergeCell ref="A1:E1"/>
    <mergeCell ref="A2:A3"/>
    <mergeCell ref="B2:F2"/>
    <mergeCell ref="A12:F12"/>
    <mergeCell ref="A13:F13"/>
  </mergeCells>
  <printOptions horizontalCentered="1"/>
  <pageMargins left="0.78431372549019618" right="0.78431372549019618" top="0.98039215686274517" bottom="0.98039215686274517" header="0.50980392156862753" footer="0.50980392156862753"/>
  <pageSetup paperSize="9" scale="97"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J1"/>
    </sheetView>
  </sheetViews>
  <sheetFormatPr defaultColWidth="9.140625" defaultRowHeight="15"/>
  <cols>
    <col min="1" max="1" width="6.42578125" style="358" bestFit="1" customWidth="1"/>
    <col min="2" max="2" width="20.5703125" style="358" bestFit="1" customWidth="1"/>
    <col min="3" max="3" width="10" style="358" bestFit="1" customWidth="1"/>
    <col min="4" max="4" width="13.85546875" style="358" bestFit="1" customWidth="1"/>
    <col min="5" max="5" width="7.5703125" style="358" bestFit="1" customWidth="1"/>
    <col min="6" max="7" width="6" style="358" bestFit="1" customWidth="1"/>
    <col min="8" max="8" width="9.5703125" style="358" bestFit="1" customWidth="1"/>
    <col min="9" max="9" width="10.5703125" style="358" bestFit="1" customWidth="1"/>
    <col min="10" max="11" width="10" style="358" bestFit="1" customWidth="1"/>
    <col min="12" max="16384" width="9.140625" style="358"/>
  </cols>
  <sheetData>
    <row r="1" spans="1:11" ht="15.75" customHeight="1">
      <c r="A1" s="1374" t="s">
        <v>1358</v>
      </c>
      <c r="B1" s="1374"/>
      <c r="C1" s="1374"/>
      <c r="D1" s="1374"/>
      <c r="E1" s="1374"/>
      <c r="F1" s="1374"/>
      <c r="G1" s="1374"/>
      <c r="H1" s="1374"/>
      <c r="I1" s="1374"/>
      <c r="J1" s="1374"/>
    </row>
    <row r="2" spans="1:11" s="359" customFormat="1" ht="60">
      <c r="A2" s="881" t="s">
        <v>148</v>
      </c>
      <c r="B2" s="881" t="s">
        <v>408</v>
      </c>
      <c r="C2" s="882" t="s">
        <v>409</v>
      </c>
      <c r="D2" s="882" t="s">
        <v>410</v>
      </c>
      <c r="E2" s="883" t="s">
        <v>411</v>
      </c>
      <c r="F2" s="883" t="s">
        <v>412</v>
      </c>
      <c r="G2" s="883" t="s">
        <v>413</v>
      </c>
      <c r="H2" s="884" t="s">
        <v>414</v>
      </c>
      <c r="I2" s="882" t="s">
        <v>415</v>
      </c>
      <c r="J2" s="882" t="s">
        <v>416</v>
      </c>
    </row>
    <row r="3" spans="1:11" s="359" customFormat="1" ht="15" customHeight="1">
      <c r="A3" s="885">
        <v>1</v>
      </c>
      <c r="B3" s="886" t="s">
        <v>417</v>
      </c>
      <c r="C3" s="887">
        <v>121.18</v>
      </c>
      <c r="D3" s="887">
        <v>190872.87431499999</v>
      </c>
      <c r="E3" s="888">
        <v>2.603246384957393</v>
      </c>
      <c r="F3" s="888">
        <v>1.1499999999999999</v>
      </c>
      <c r="G3" s="889">
        <v>0.26852900000000002</v>
      </c>
      <c r="H3" s="889">
        <v>1.52</v>
      </c>
      <c r="I3" s="890">
        <v>-1.842541</v>
      </c>
      <c r="J3" s="890">
        <v>0.09</v>
      </c>
      <c r="K3" s="360"/>
    </row>
    <row r="4" spans="1:11" s="359" customFormat="1" ht="15" customHeight="1">
      <c r="A4" s="885">
        <v>2</v>
      </c>
      <c r="B4" s="886" t="s">
        <v>418</v>
      </c>
      <c r="C4" s="887">
        <v>892.46</v>
      </c>
      <c r="D4" s="887">
        <v>210393.59226500001</v>
      </c>
      <c r="E4" s="888">
        <v>2.8694824261836911</v>
      </c>
      <c r="F4" s="888">
        <v>1.18</v>
      </c>
      <c r="G4" s="889">
        <v>0.33179799999999998</v>
      </c>
      <c r="H4" s="889">
        <v>1.4</v>
      </c>
      <c r="I4" s="890">
        <v>-9.4823409999999999</v>
      </c>
      <c r="J4" s="890">
        <v>0.1</v>
      </c>
    </row>
    <row r="5" spans="1:11" s="359" customFormat="1" ht="15" customHeight="1">
      <c r="A5" s="885">
        <v>3</v>
      </c>
      <c r="B5" s="886" t="s">
        <v>419</v>
      </c>
      <c r="C5" s="887">
        <v>88.78</v>
      </c>
      <c r="D5" s="887">
        <v>129648.760685</v>
      </c>
      <c r="E5" s="888">
        <v>1.7682327506130553</v>
      </c>
      <c r="F5" s="888">
        <v>0.64</v>
      </c>
      <c r="G5" s="889">
        <v>0.133743</v>
      </c>
      <c r="H5" s="889">
        <v>1.21</v>
      </c>
      <c r="I5" s="890">
        <v>3.3718140000000001</v>
      </c>
      <c r="J5" s="890">
        <v>0.05</v>
      </c>
    </row>
    <row r="6" spans="1:11" s="359" customFormat="1" ht="15" customHeight="1">
      <c r="A6" s="885">
        <v>4</v>
      </c>
      <c r="B6" s="886" t="s">
        <v>420</v>
      </c>
      <c r="C6" s="887">
        <v>757.38</v>
      </c>
      <c r="D6" s="887">
        <v>1134570.927527</v>
      </c>
      <c r="E6" s="888">
        <v>15.47400423534309</v>
      </c>
      <c r="F6" s="888">
        <v>1.22</v>
      </c>
      <c r="G6" s="889">
        <v>0.52251899999999996</v>
      </c>
      <c r="H6" s="889">
        <v>1.1499999999999999</v>
      </c>
      <c r="I6" s="890">
        <v>-4.7937729999999998</v>
      </c>
      <c r="J6" s="890">
        <v>0.05</v>
      </c>
    </row>
    <row r="7" spans="1:11" s="359" customFormat="1" ht="15" customHeight="1">
      <c r="A7" s="885">
        <v>5</v>
      </c>
      <c r="B7" s="886" t="s">
        <v>421</v>
      </c>
      <c r="C7" s="887">
        <v>2075.1799999999998</v>
      </c>
      <c r="D7" s="887">
        <v>517702.32861199998</v>
      </c>
      <c r="E7" s="888">
        <v>7.0607555959946167</v>
      </c>
      <c r="F7" s="888">
        <v>1.35</v>
      </c>
      <c r="G7" s="889">
        <v>0.35464699999999999</v>
      </c>
      <c r="H7" s="889">
        <v>1.56</v>
      </c>
      <c r="I7" s="890">
        <v>5.829828</v>
      </c>
      <c r="J7" s="890">
        <v>0.15</v>
      </c>
    </row>
    <row r="8" spans="1:11" s="359" customFormat="1" ht="15" customHeight="1">
      <c r="A8" s="885">
        <v>6</v>
      </c>
      <c r="B8" s="886" t="s">
        <v>1359</v>
      </c>
      <c r="C8" s="887">
        <v>241.72</v>
      </c>
      <c r="D8" s="887">
        <v>73522.405241999993</v>
      </c>
      <c r="E8" s="888">
        <v>1.0027456040911509</v>
      </c>
      <c r="F8" s="888">
        <v>1.02</v>
      </c>
      <c r="G8" s="889">
        <v>0.23386499999999999</v>
      </c>
      <c r="H8" s="889">
        <v>1.44</v>
      </c>
      <c r="I8" s="890">
        <v>-4.5176290000000003</v>
      </c>
      <c r="J8" s="890">
        <v>0.09</v>
      </c>
    </row>
    <row r="9" spans="1:11" s="359" customFormat="1" ht="15" customHeight="1">
      <c r="A9" s="885">
        <v>7</v>
      </c>
      <c r="B9" s="886" t="s">
        <v>422</v>
      </c>
      <c r="C9" s="887">
        <v>993.71</v>
      </c>
      <c r="D9" s="887">
        <v>251679.290198</v>
      </c>
      <c r="E9" s="888">
        <v>3.4325631901750944</v>
      </c>
      <c r="F9" s="888">
        <v>0.82</v>
      </c>
      <c r="G9" s="889">
        <v>0.26602700000000001</v>
      </c>
      <c r="H9" s="889">
        <v>1.0900000000000001</v>
      </c>
      <c r="I9" s="890">
        <v>-5.2194989999999999</v>
      </c>
      <c r="J9" s="890">
        <v>0.06</v>
      </c>
    </row>
    <row r="10" spans="1:11" s="359" customFormat="1" ht="15" customHeight="1">
      <c r="A10" s="885">
        <v>8</v>
      </c>
      <c r="B10" s="886" t="s">
        <v>423</v>
      </c>
      <c r="C10" s="887">
        <v>6765.62</v>
      </c>
      <c r="D10" s="887">
        <v>830491.23665500002</v>
      </c>
      <c r="E10" s="888">
        <v>11.326770853741067</v>
      </c>
      <c r="F10" s="888">
        <v>1.21</v>
      </c>
      <c r="G10" s="889">
        <v>0.48126600000000003</v>
      </c>
      <c r="H10" s="889">
        <v>1.2</v>
      </c>
      <c r="I10" s="890">
        <v>-5.5321150000000001</v>
      </c>
      <c r="J10" s="890">
        <v>0.08</v>
      </c>
    </row>
    <row r="11" spans="1:11" s="359" customFormat="1" ht="15" customHeight="1">
      <c r="A11" s="885">
        <v>9</v>
      </c>
      <c r="B11" s="886" t="s">
        <v>424</v>
      </c>
      <c r="C11" s="887">
        <v>1221.99</v>
      </c>
      <c r="D11" s="887">
        <v>99211.092749999996</v>
      </c>
      <c r="E11" s="888">
        <v>1.3531043605645205</v>
      </c>
      <c r="F11" s="888">
        <v>1.06</v>
      </c>
      <c r="G11" s="889">
        <v>0.22184300000000001</v>
      </c>
      <c r="H11" s="889">
        <v>1.54</v>
      </c>
      <c r="I11" s="890">
        <v>-0.12180199999999999</v>
      </c>
      <c r="J11" s="890">
        <v>0.09</v>
      </c>
    </row>
    <row r="12" spans="1:11" s="359" customFormat="1" ht="15" customHeight="1">
      <c r="A12" s="885">
        <v>10</v>
      </c>
      <c r="B12" s="886" t="s">
        <v>425</v>
      </c>
      <c r="C12" s="887">
        <v>281.13</v>
      </c>
      <c r="D12" s="887">
        <v>327078.14911200001</v>
      </c>
      <c r="E12" s="888">
        <v>4.4609010700451091</v>
      </c>
      <c r="F12" s="888">
        <v>0.87</v>
      </c>
      <c r="G12" s="889">
        <v>0.24519199999999999</v>
      </c>
      <c r="H12" s="889">
        <v>1.2</v>
      </c>
      <c r="I12" s="890">
        <v>0.973916</v>
      </c>
      <c r="J12" s="890">
        <v>0.06</v>
      </c>
    </row>
    <row r="13" spans="1:11" s="359" customFormat="1" ht="15" customHeight="1">
      <c r="A13" s="885">
        <v>11</v>
      </c>
      <c r="B13" s="886" t="s">
        <v>426</v>
      </c>
      <c r="C13" s="887">
        <v>621.76</v>
      </c>
      <c r="D13" s="887">
        <v>150914.306381</v>
      </c>
      <c r="E13" s="888">
        <v>2.058265869022001</v>
      </c>
      <c r="F13" s="888">
        <v>1.01</v>
      </c>
      <c r="G13" s="889">
        <v>0.23597399999999999</v>
      </c>
      <c r="H13" s="889">
        <v>1.43</v>
      </c>
      <c r="I13" s="890">
        <v>6.7854599999999996</v>
      </c>
      <c r="J13" s="890">
        <v>0.11</v>
      </c>
    </row>
    <row r="14" spans="1:11" s="359" customFormat="1" ht="15" customHeight="1">
      <c r="A14" s="885">
        <v>12</v>
      </c>
      <c r="B14" s="886" t="s">
        <v>427</v>
      </c>
      <c r="C14" s="887">
        <v>664.37</v>
      </c>
      <c r="D14" s="887">
        <v>105814.922219</v>
      </c>
      <c r="E14" s="888">
        <v>1.4431716121514491</v>
      </c>
      <c r="F14" s="888">
        <v>0.96</v>
      </c>
      <c r="G14" s="889">
        <v>0.166655</v>
      </c>
      <c r="H14" s="889">
        <v>1.62</v>
      </c>
      <c r="I14" s="890">
        <v>-6.668736</v>
      </c>
      <c r="J14" s="890">
        <v>0.13</v>
      </c>
    </row>
    <row r="15" spans="1:11" s="359" customFormat="1" ht="15" customHeight="1">
      <c r="A15" s="885">
        <v>13</v>
      </c>
      <c r="B15" s="886" t="s">
        <v>428</v>
      </c>
      <c r="C15" s="887">
        <v>234.96</v>
      </c>
      <c r="D15" s="887">
        <v>223582.80913800001</v>
      </c>
      <c r="E15" s="888">
        <v>3.0493654046754028</v>
      </c>
      <c r="F15" s="888">
        <v>0.52</v>
      </c>
      <c r="G15" s="889">
        <v>0.105435</v>
      </c>
      <c r="H15" s="889">
        <v>1.1000000000000001</v>
      </c>
      <c r="I15" s="890">
        <v>-2.2369699999999999</v>
      </c>
      <c r="J15" s="890">
        <v>0.1</v>
      </c>
    </row>
    <row r="16" spans="1:11" s="359" customFormat="1" ht="15" customHeight="1">
      <c r="A16" s="885">
        <v>14</v>
      </c>
      <c r="B16" s="886" t="s">
        <v>429</v>
      </c>
      <c r="C16" s="887">
        <v>96.42</v>
      </c>
      <c r="D16" s="887">
        <v>78453.371385999999</v>
      </c>
      <c r="E16" s="888">
        <v>1.0699972753135951</v>
      </c>
      <c r="F16" s="888">
        <v>0.52</v>
      </c>
      <c r="G16" s="889">
        <v>0.11837399999999999</v>
      </c>
      <c r="H16" s="889">
        <v>1.04</v>
      </c>
      <c r="I16" s="890">
        <v>-2.5218569999999998</v>
      </c>
      <c r="J16" s="890">
        <v>0.08</v>
      </c>
    </row>
    <row r="17" spans="1:10" s="359" customFormat="1" ht="15" customHeight="1">
      <c r="A17" s="885">
        <v>15</v>
      </c>
      <c r="B17" s="886" t="s">
        <v>430</v>
      </c>
      <c r="C17" s="887">
        <v>95.92</v>
      </c>
      <c r="D17" s="887">
        <v>146546.797999</v>
      </c>
      <c r="E17" s="888">
        <v>1.9986989952715226</v>
      </c>
      <c r="F17" s="888">
        <v>0.38</v>
      </c>
      <c r="G17" s="889">
        <v>5.1050999999999999E-2</v>
      </c>
      <c r="H17" s="889">
        <v>1.1499999999999999</v>
      </c>
      <c r="I17" s="890">
        <v>-3.683017</v>
      </c>
      <c r="J17" s="890">
        <v>0.05</v>
      </c>
    </row>
    <row r="18" spans="1:10" s="359" customFormat="1" ht="15" customHeight="1">
      <c r="A18" s="885">
        <v>16</v>
      </c>
      <c r="B18" s="886" t="s">
        <v>431</v>
      </c>
      <c r="C18" s="887">
        <v>1246.48</v>
      </c>
      <c r="D18" s="887">
        <v>387942.44607300003</v>
      </c>
      <c r="E18" s="888">
        <v>5.2910072944382778</v>
      </c>
      <c r="F18" s="888">
        <v>0.74</v>
      </c>
      <c r="G18" s="889">
        <v>0.185172</v>
      </c>
      <c r="H18" s="889">
        <v>1.17</v>
      </c>
      <c r="I18" s="890">
        <v>-5.5734529999999998</v>
      </c>
      <c r="J18" s="890">
        <v>7.0000000000000007E-2</v>
      </c>
    </row>
    <row r="19" spans="1:10" s="359" customFormat="1" ht="15" customHeight="1">
      <c r="A19" s="885">
        <v>17</v>
      </c>
      <c r="B19" s="886" t="s">
        <v>432</v>
      </c>
      <c r="C19" s="887">
        <v>1044.24</v>
      </c>
      <c r="D19" s="887">
        <v>60523.369451999999</v>
      </c>
      <c r="E19" s="888">
        <v>0.82545643689181813</v>
      </c>
      <c r="F19" s="888">
        <v>0.99</v>
      </c>
      <c r="G19" s="889">
        <v>0.34611500000000001</v>
      </c>
      <c r="H19" s="889">
        <v>1.1499999999999999</v>
      </c>
      <c r="I19" s="890">
        <v>0.85185100000000002</v>
      </c>
      <c r="J19" s="890">
        <v>7.0000000000000007E-2</v>
      </c>
    </row>
    <row r="20" spans="1:10" s="359" customFormat="1" ht="15" customHeight="1">
      <c r="A20" s="885">
        <v>18</v>
      </c>
      <c r="B20" s="886" t="s">
        <v>433</v>
      </c>
      <c r="C20" s="887">
        <v>239.93</v>
      </c>
      <c r="D20" s="887">
        <v>120085.261358</v>
      </c>
      <c r="E20" s="888">
        <v>1.637799627834861</v>
      </c>
      <c r="F20" s="888">
        <v>0.35</v>
      </c>
      <c r="G20" s="889">
        <v>5.2470999999999997E-2</v>
      </c>
      <c r="H20" s="889">
        <v>1.04</v>
      </c>
      <c r="I20" s="890">
        <v>-2.6902879999999998</v>
      </c>
      <c r="J20" s="890">
        <v>0.18</v>
      </c>
    </row>
    <row r="21" spans="1:10" s="359" customFormat="1" ht="15" customHeight="1">
      <c r="A21" s="885">
        <v>19</v>
      </c>
      <c r="B21" s="886" t="s">
        <v>434</v>
      </c>
      <c r="C21" s="887">
        <v>1400.07</v>
      </c>
      <c r="D21" s="887">
        <v>669577.12847999996</v>
      </c>
      <c r="E21" s="888">
        <v>9.1321212897391266</v>
      </c>
      <c r="F21" s="888">
        <v>0.98</v>
      </c>
      <c r="G21" s="889">
        <v>0.427151</v>
      </c>
      <c r="H21" s="889">
        <v>1.03</v>
      </c>
      <c r="I21" s="890">
        <v>-3.992785</v>
      </c>
      <c r="J21" s="890">
        <v>0.09</v>
      </c>
    </row>
    <row r="22" spans="1:10" s="359" customFormat="1" ht="15" customHeight="1">
      <c r="A22" s="885">
        <v>20</v>
      </c>
      <c r="B22" s="886" t="s">
        <v>435</v>
      </c>
      <c r="C22" s="887">
        <v>776.51</v>
      </c>
      <c r="D22" s="887">
        <v>89729.929065000004</v>
      </c>
      <c r="E22" s="888">
        <v>1.2237941839522435</v>
      </c>
      <c r="F22" s="888">
        <v>1.31</v>
      </c>
      <c r="G22" s="889">
        <v>0.26591999999999999</v>
      </c>
      <c r="H22" s="889">
        <v>1.74</v>
      </c>
      <c r="I22" s="890">
        <v>-2.8782049999999999</v>
      </c>
      <c r="J22" s="890">
        <v>0.1</v>
      </c>
    </row>
    <row r="23" spans="1:10" s="359" customFormat="1" ht="15" customHeight="1">
      <c r="A23" s="885">
        <v>21</v>
      </c>
      <c r="B23" s="886" t="s">
        <v>436</v>
      </c>
      <c r="C23" s="887">
        <v>616.14</v>
      </c>
      <c r="D23" s="887">
        <v>269808.10038000002</v>
      </c>
      <c r="E23" s="888">
        <v>3.6798155026853872</v>
      </c>
      <c r="F23" s="888">
        <v>0.97</v>
      </c>
      <c r="G23" s="889">
        <v>0.25200699999999998</v>
      </c>
      <c r="H23" s="889">
        <v>1.32</v>
      </c>
      <c r="I23" s="890">
        <v>2.0964360000000002</v>
      </c>
      <c r="J23" s="890">
        <v>0.13</v>
      </c>
    </row>
    <row r="24" spans="1:10" s="359" customFormat="1" ht="15" customHeight="1">
      <c r="A24" s="885">
        <v>22</v>
      </c>
      <c r="B24" s="886" t="s">
        <v>437</v>
      </c>
      <c r="C24" s="887">
        <v>542.73</v>
      </c>
      <c r="D24" s="887">
        <v>124131.449462</v>
      </c>
      <c r="E24" s="888">
        <v>1.6929841300455444</v>
      </c>
      <c r="F24" s="888">
        <v>0.91</v>
      </c>
      <c r="G24" s="889">
        <v>0.23261399999999999</v>
      </c>
      <c r="H24" s="889">
        <v>1.29</v>
      </c>
      <c r="I24" s="890">
        <v>4.9997759999999998</v>
      </c>
      <c r="J24" s="890">
        <v>0.05</v>
      </c>
    </row>
    <row r="25" spans="1:10" s="359" customFormat="1" ht="15" customHeight="1">
      <c r="A25" s="885">
        <v>23</v>
      </c>
      <c r="B25" s="886" t="s">
        <v>438</v>
      </c>
      <c r="C25" s="887">
        <v>2796.32</v>
      </c>
      <c r="D25" s="887">
        <v>210204.745027</v>
      </c>
      <c r="E25" s="888">
        <v>2.8669068067228487</v>
      </c>
      <c r="F25" s="888">
        <v>0.73</v>
      </c>
      <c r="G25" s="889">
        <v>0.186114</v>
      </c>
      <c r="H25" s="889">
        <v>1.1599999999999999</v>
      </c>
      <c r="I25" s="890">
        <v>-3.757371</v>
      </c>
      <c r="J25" s="890">
        <v>0.09</v>
      </c>
    </row>
    <row r="26" spans="1:10" s="359" customFormat="1" ht="15" customHeight="1">
      <c r="A26" s="885">
        <v>24</v>
      </c>
      <c r="B26" s="886" t="s">
        <v>439</v>
      </c>
      <c r="C26" s="887">
        <v>151.04</v>
      </c>
      <c r="D26" s="887">
        <v>133009.56979199999</v>
      </c>
      <c r="E26" s="888">
        <v>1.8140696155407088</v>
      </c>
      <c r="F26" s="888">
        <v>0.6</v>
      </c>
      <c r="G26" s="889">
        <v>0.129328</v>
      </c>
      <c r="H26" s="889">
        <v>1.1399999999999999</v>
      </c>
      <c r="I26" s="890">
        <v>1.9099649999999999</v>
      </c>
      <c r="J26" s="890">
        <v>0.05</v>
      </c>
    </row>
    <row r="27" spans="1:10" s="359" customFormat="1" ht="15" customHeight="1">
      <c r="A27" s="885">
        <v>25</v>
      </c>
      <c r="B27" s="886" t="s">
        <v>440</v>
      </c>
      <c r="C27" s="887">
        <v>288.69</v>
      </c>
      <c r="D27" s="887">
        <v>96018.118344000002</v>
      </c>
      <c r="E27" s="888">
        <v>1.3095565326737777</v>
      </c>
      <c r="F27" s="888">
        <v>0.71</v>
      </c>
      <c r="G27" s="889">
        <v>0.17122799999999999</v>
      </c>
      <c r="H27" s="889">
        <v>1.17</v>
      </c>
      <c r="I27" s="890">
        <v>1.8029999999999999E-3</v>
      </c>
      <c r="J27" s="890">
        <v>0.06</v>
      </c>
    </row>
    <row r="28" spans="1:10" s="359" customFormat="1" ht="15" customHeight="1">
      <c r="A28" s="885">
        <v>26</v>
      </c>
      <c r="B28" s="886" t="s">
        <v>441</v>
      </c>
      <c r="C28" s="887">
        <v>365.91</v>
      </c>
      <c r="D28" s="887">
        <v>343941.28046699998</v>
      </c>
      <c r="E28" s="888">
        <v>4.6908912449010636</v>
      </c>
      <c r="F28" s="888">
        <v>0.94</v>
      </c>
      <c r="G28" s="889">
        <v>0.31600400000000001</v>
      </c>
      <c r="H28" s="889">
        <v>1.1399999999999999</v>
      </c>
      <c r="I28" s="890">
        <v>-1.872204</v>
      </c>
      <c r="J28" s="890">
        <v>0.09</v>
      </c>
    </row>
    <row r="29" spans="1:10" s="359" customFormat="1" ht="15" customHeight="1">
      <c r="A29" s="885">
        <v>27</v>
      </c>
      <c r="B29" s="886" t="s">
        <v>442</v>
      </c>
      <c r="C29" s="887">
        <v>9696.67</v>
      </c>
      <c r="D29" s="887">
        <v>104506.302648</v>
      </c>
      <c r="E29" s="888">
        <v>1.4253238211559189</v>
      </c>
      <c r="F29" s="888">
        <v>0.59</v>
      </c>
      <c r="G29" s="889">
        <v>0.108379</v>
      </c>
      <c r="H29" s="889">
        <v>1.23</v>
      </c>
      <c r="I29" s="890">
        <v>0.68665500000000002</v>
      </c>
      <c r="J29" s="890">
        <v>0.11</v>
      </c>
    </row>
    <row r="30" spans="1:10" s="359" customFormat="1" ht="15" customHeight="1">
      <c r="A30" s="885">
        <v>28</v>
      </c>
      <c r="B30" s="886" t="s">
        <v>443</v>
      </c>
      <c r="C30" s="887">
        <v>487.47</v>
      </c>
      <c r="D30" s="887">
        <v>76095.525041000001</v>
      </c>
      <c r="E30" s="888">
        <v>1.0378394582537622</v>
      </c>
      <c r="F30" s="888">
        <v>1.01</v>
      </c>
      <c r="G30" s="889">
        <v>0.18547</v>
      </c>
      <c r="H30" s="889">
        <v>1.61</v>
      </c>
      <c r="I30" s="890">
        <v>7.7174740000000002</v>
      </c>
      <c r="J30" s="890">
        <v>0.08</v>
      </c>
    </row>
    <row r="31" spans="1:10" s="359" customFormat="1" ht="15" customHeight="1">
      <c r="A31" s="885">
        <v>29</v>
      </c>
      <c r="B31" s="886" t="s">
        <v>444</v>
      </c>
      <c r="C31" s="887">
        <v>6975.45</v>
      </c>
      <c r="D31" s="887">
        <v>83603.594385999997</v>
      </c>
      <c r="E31" s="888">
        <v>1.14023931182397</v>
      </c>
      <c r="F31" s="888">
        <v>0.56000000000000005</v>
      </c>
      <c r="G31" s="889">
        <v>6.7627999999999994E-2</v>
      </c>
      <c r="H31" s="889">
        <v>1.48</v>
      </c>
      <c r="I31" s="890">
        <v>-8.0451119999999996</v>
      </c>
      <c r="J31" s="890">
        <v>0.08</v>
      </c>
    </row>
    <row r="32" spans="1:10" s="359" customFormat="1" ht="15" customHeight="1">
      <c r="A32" s="885">
        <v>30</v>
      </c>
      <c r="B32" s="886" t="s">
        <v>445</v>
      </c>
      <c r="C32" s="887">
        <v>159.55000000000001</v>
      </c>
      <c r="D32" s="887">
        <v>92449.770025999998</v>
      </c>
      <c r="E32" s="888">
        <v>1.2608891151979342</v>
      </c>
      <c r="F32" s="888">
        <v>1.22</v>
      </c>
      <c r="G32" s="889">
        <v>0.30708400000000002</v>
      </c>
      <c r="H32" s="889">
        <v>1.51</v>
      </c>
      <c r="I32" s="890">
        <v>-6.8883530000000004</v>
      </c>
      <c r="J32" s="890">
        <v>7.0000000000000007E-2</v>
      </c>
    </row>
    <row r="33" spans="1:10" s="359" customFormat="1" ht="15" customHeight="1">
      <c r="A33" s="891"/>
      <c r="B33" s="892"/>
      <c r="C33" s="893"/>
      <c r="D33" s="893"/>
      <c r="E33" s="894"/>
      <c r="F33" s="895"/>
      <c r="G33" s="896"/>
      <c r="H33" s="896"/>
      <c r="I33" s="897"/>
      <c r="J33" s="897"/>
    </row>
    <row r="34" spans="1:10" s="359" customFormat="1" ht="38.25" customHeight="1">
      <c r="A34" s="1375" t="s">
        <v>446</v>
      </c>
      <c r="B34" s="1375"/>
      <c r="C34" s="1375"/>
      <c r="D34" s="1375"/>
      <c r="E34" s="1375"/>
      <c r="F34" s="1375"/>
      <c r="G34" s="1375"/>
      <c r="H34" s="1375"/>
      <c r="I34" s="1375"/>
      <c r="J34" s="1375"/>
    </row>
    <row r="35" spans="1:10" s="359" customFormat="1" ht="34.5" customHeight="1">
      <c r="A35" s="1375" t="s">
        <v>447</v>
      </c>
      <c r="B35" s="1375"/>
      <c r="C35" s="1375"/>
      <c r="D35" s="1375"/>
      <c r="E35" s="1375"/>
      <c r="F35" s="1375"/>
      <c r="G35" s="1375"/>
      <c r="H35" s="1375"/>
      <c r="I35" s="1375"/>
      <c r="J35" s="1375"/>
    </row>
    <row r="36" spans="1:10" s="359" customFormat="1" ht="20.25" customHeight="1">
      <c r="A36" s="1375" t="s">
        <v>448</v>
      </c>
      <c r="B36" s="1375"/>
      <c r="C36" s="1375"/>
      <c r="D36" s="1375"/>
      <c r="E36" s="1375"/>
      <c r="F36" s="1375"/>
      <c r="G36" s="1375"/>
      <c r="H36" s="1375"/>
      <c r="I36" s="1375"/>
      <c r="J36" s="1375"/>
    </row>
    <row r="37" spans="1:10" s="359" customFormat="1" ht="48.75" customHeight="1">
      <c r="A37" s="1375" t="s">
        <v>449</v>
      </c>
      <c r="B37" s="1375"/>
      <c r="C37" s="1375"/>
      <c r="D37" s="1375"/>
      <c r="E37" s="1375"/>
      <c r="F37" s="1375"/>
      <c r="G37" s="1375"/>
      <c r="H37" s="1375"/>
      <c r="I37" s="1375"/>
      <c r="J37" s="1375"/>
    </row>
    <row r="38" spans="1:10" s="359" customFormat="1" ht="37.5" customHeight="1">
      <c r="A38" s="1375" t="s">
        <v>450</v>
      </c>
      <c r="B38" s="1375"/>
      <c r="C38" s="1375"/>
      <c r="D38" s="1375"/>
      <c r="E38" s="1375"/>
      <c r="F38" s="1375"/>
      <c r="G38" s="1375"/>
      <c r="H38" s="1375"/>
      <c r="I38" s="1375"/>
      <c r="J38" s="1375"/>
    </row>
    <row r="39" spans="1:10" s="359" customFormat="1" ht="13.5" customHeight="1">
      <c r="A39" s="1371" t="s">
        <v>404</v>
      </c>
      <c r="B39" s="1372"/>
      <c r="C39" s="1372"/>
      <c r="D39" s="1372"/>
      <c r="E39" s="1372"/>
      <c r="F39" s="1372"/>
      <c r="G39" s="1372"/>
      <c r="H39" s="1372"/>
      <c r="I39" s="1372"/>
      <c r="J39" s="1373"/>
    </row>
    <row r="40" spans="1:10" s="359" customFormat="1" ht="27.6" customHeight="1">
      <c r="H40" s="361"/>
    </row>
  </sheetData>
  <mergeCells count="7">
    <mergeCell ref="A39:J39"/>
    <mergeCell ref="A1:J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scale="61"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20" zoomScaleNormal="120" workbookViewId="0">
      <selection activeCell="A2" sqref="A2"/>
    </sheetView>
  </sheetViews>
  <sheetFormatPr defaultColWidth="9.140625" defaultRowHeight="12"/>
  <cols>
    <col min="1" max="1" width="6.42578125" style="362" bestFit="1" customWidth="1"/>
    <col min="2" max="2" width="20.5703125" style="362" bestFit="1" customWidth="1"/>
    <col min="3" max="3" width="14.5703125" style="362" bestFit="1" customWidth="1"/>
    <col min="4" max="4" width="13.85546875" style="362" bestFit="1" customWidth="1"/>
    <col min="5" max="5" width="9.85546875" style="362" customWidth="1"/>
    <col min="6" max="6" width="7.85546875" style="362" customWidth="1"/>
    <col min="7" max="7" width="9" style="362" customWidth="1"/>
    <col min="8" max="8" width="9.5703125" style="362" bestFit="1" customWidth="1"/>
    <col min="9" max="9" width="10.5703125" style="362" bestFit="1" customWidth="1"/>
    <col min="10" max="10" width="11.5703125" style="362" customWidth="1"/>
    <col min="11" max="11" width="30.42578125" style="362" bestFit="1" customWidth="1"/>
    <col min="12" max="12" width="4.5703125" style="362" bestFit="1" customWidth="1"/>
    <col min="13" max="16384" width="9.140625" style="362"/>
  </cols>
  <sheetData>
    <row r="1" spans="1:11" ht="17.25" customHeight="1">
      <c r="A1" s="1194" t="s">
        <v>1360</v>
      </c>
      <c r="B1" s="1194"/>
      <c r="C1" s="1194"/>
      <c r="D1" s="1194"/>
      <c r="E1" s="1194"/>
      <c r="F1" s="1194"/>
      <c r="G1" s="1194"/>
      <c r="H1" s="1194"/>
      <c r="I1" s="1194"/>
      <c r="J1" s="1194"/>
      <c r="K1" s="1194"/>
    </row>
    <row r="2" spans="1:11" s="363" customFormat="1" ht="48">
      <c r="A2" s="898" t="s">
        <v>451</v>
      </c>
      <c r="B2" s="898" t="s">
        <v>408</v>
      </c>
      <c r="C2" s="899" t="s">
        <v>409</v>
      </c>
      <c r="D2" s="899" t="s">
        <v>410</v>
      </c>
      <c r="E2" s="898" t="s">
        <v>411</v>
      </c>
      <c r="F2" s="898" t="s">
        <v>412</v>
      </c>
      <c r="G2" s="898" t="s">
        <v>413</v>
      </c>
      <c r="H2" s="899" t="s">
        <v>414</v>
      </c>
      <c r="I2" s="899" t="s">
        <v>415</v>
      </c>
      <c r="J2" s="899" t="s">
        <v>416</v>
      </c>
    </row>
    <row r="3" spans="1:11" s="363" customFormat="1" ht="27.75" customHeight="1">
      <c r="A3" s="885">
        <v>1</v>
      </c>
      <c r="B3" s="886" t="s">
        <v>452</v>
      </c>
      <c r="C3" s="887">
        <v>114.0001121</v>
      </c>
      <c r="D3" s="887">
        <v>74464.59</v>
      </c>
      <c r="E3" s="888">
        <v>0.87</v>
      </c>
      <c r="F3" s="888">
        <v>2.25</v>
      </c>
      <c r="G3" s="889">
        <v>0.11</v>
      </c>
      <c r="H3" s="889">
        <v>2.3199999999999998</v>
      </c>
      <c r="I3" s="890">
        <v>-2.93</v>
      </c>
      <c r="J3" s="890">
        <v>0.02</v>
      </c>
    </row>
    <row r="4" spans="1:11" s="363" customFormat="1" ht="27" customHeight="1">
      <c r="A4" s="885">
        <v>2</v>
      </c>
      <c r="B4" s="886" t="s">
        <v>453</v>
      </c>
      <c r="C4" s="887">
        <v>432.02778899999998</v>
      </c>
      <c r="D4" s="887">
        <v>66739.22</v>
      </c>
      <c r="E4" s="888">
        <v>0.78</v>
      </c>
      <c r="F4" s="888">
        <v>1.92</v>
      </c>
      <c r="G4" s="889">
        <v>0.21</v>
      </c>
      <c r="H4" s="889">
        <v>1.96</v>
      </c>
      <c r="I4" s="890">
        <v>1.84</v>
      </c>
      <c r="J4" s="890">
        <v>0.03</v>
      </c>
    </row>
    <row r="5" spans="1:11" s="363" customFormat="1" ht="27" customHeight="1">
      <c r="A5" s="885">
        <v>3</v>
      </c>
      <c r="B5" s="886" t="s">
        <v>454</v>
      </c>
      <c r="C5" s="887">
        <v>71.892328500000005</v>
      </c>
      <c r="D5" s="887">
        <v>48453.56</v>
      </c>
      <c r="E5" s="888">
        <v>0.56999999999999995</v>
      </c>
      <c r="F5" s="888">
        <v>0.65</v>
      </c>
      <c r="G5" s="889">
        <v>0.09</v>
      </c>
      <c r="H5" s="889">
        <v>1.1100000000000001</v>
      </c>
      <c r="I5" s="890">
        <v>-6.95</v>
      </c>
      <c r="J5" s="890">
        <v>0.02</v>
      </c>
    </row>
    <row r="6" spans="1:11" s="363" customFormat="1" ht="21.75" customHeight="1">
      <c r="A6" s="885">
        <v>4</v>
      </c>
      <c r="B6" s="886" t="s">
        <v>455</v>
      </c>
      <c r="C6" s="887">
        <v>95.919779000000005</v>
      </c>
      <c r="D6" s="887">
        <v>146792.46</v>
      </c>
      <c r="E6" s="888">
        <v>1.72</v>
      </c>
      <c r="F6" s="888">
        <v>0.39</v>
      </c>
      <c r="G6" s="889">
        <v>0.05</v>
      </c>
      <c r="H6" s="889">
        <v>0.95</v>
      </c>
      <c r="I6" s="890">
        <v>-3.59</v>
      </c>
      <c r="J6" s="890">
        <v>0.02</v>
      </c>
    </row>
    <row r="7" spans="1:11" s="363" customFormat="1" ht="25.5" customHeight="1">
      <c r="A7" s="885">
        <v>5</v>
      </c>
      <c r="B7" s="886" t="s">
        <v>456</v>
      </c>
      <c r="C7" s="887">
        <v>615.89607820000003</v>
      </c>
      <c r="D7" s="887">
        <v>266810.8</v>
      </c>
      <c r="E7" s="888">
        <v>3.13</v>
      </c>
      <c r="F7" s="888">
        <v>0.96</v>
      </c>
      <c r="G7" s="889">
        <v>0.24</v>
      </c>
      <c r="H7" s="889">
        <v>0.93</v>
      </c>
      <c r="I7" s="890">
        <v>2.0499999999999998</v>
      </c>
      <c r="J7" s="890">
        <v>0.02</v>
      </c>
    </row>
    <row r="8" spans="1:11" s="363" customFormat="1" ht="27" customHeight="1">
      <c r="A8" s="885">
        <v>6</v>
      </c>
      <c r="B8" s="886" t="s">
        <v>457</v>
      </c>
      <c r="C8" s="887">
        <v>282.957358</v>
      </c>
      <c r="D8" s="887">
        <v>52220.35</v>
      </c>
      <c r="E8" s="888">
        <v>0.61</v>
      </c>
      <c r="F8" s="888">
        <v>0.61</v>
      </c>
      <c r="G8" s="889">
        <v>0.11</v>
      </c>
      <c r="H8" s="889">
        <v>0.9</v>
      </c>
      <c r="I8" s="890">
        <v>-6.44</v>
      </c>
      <c r="J8" s="890">
        <v>0.02</v>
      </c>
    </row>
    <row r="9" spans="1:11" s="363" customFormat="1" ht="18" customHeight="1">
      <c r="A9" s="885">
        <v>7</v>
      </c>
      <c r="B9" s="886" t="s">
        <v>458</v>
      </c>
      <c r="C9" s="887">
        <v>121.18370760000001</v>
      </c>
      <c r="D9" s="887">
        <v>190968.56</v>
      </c>
      <c r="E9" s="888">
        <v>2.2400000000000002</v>
      </c>
      <c r="F9" s="888">
        <v>1.18</v>
      </c>
      <c r="G9" s="889">
        <v>0.28000000000000003</v>
      </c>
      <c r="H9" s="889">
        <v>0.94</v>
      </c>
      <c r="I9" s="890">
        <v>-1.88</v>
      </c>
      <c r="J9" s="890">
        <v>0.02</v>
      </c>
    </row>
    <row r="10" spans="1:11" s="363" customFormat="1" ht="29.25" customHeight="1">
      <c r="A10" s="885">
        <v>8</v>
      </c>
      <c r="B10" s="886" t="s">
        <v>459</v>
      </c>
      <c r="C10" s="887">
        <v>159.28154599999999</v>
      </c>
      <c r="D10" s="887">
        <v>80632.460000000006</v>
      </c>
      <c r="E10" s="888">
        <v>0.95</v>
      </c>
      <c r="F10" s="888">
        <v>1.22</v>
      </c>
      <c r="G10" s="889">
        <v>0.3</v>
      </c>
      <c r="H10" s="889">
        <v>1.17</v>
      </c>
      <c r="I10" s="890">
        <v>-6.84</v>
      </c>
      <c r="J10" s="890">
        <v>0.03</v>
      </c>
    </row>
    <row r="11" spans="1:11" s="363" customFormat="1" ht="27.75" customHeight="1">
      <c r="A11" s="885">
        <v>9</v>
      </c>
      <c r="B11" s="886" t="s">
        <v>460</v>
      </c>
      <c r="C11" s="887">
        <v>2169.2527439999999</v>
      </c>
      <c r="D11" s="887">
        <v>32504.52</v>
      </c>
      <c r="E11" s="888">
        <v>0.38</v>
      </c>
      <c r="F11" s="888">
        <v>0.56000000000000005</v>
      </c>
      <c r="G11" s="889">
        <v>7.0000000000000007E-2</v>
      </c>
      <c r="H11" s="889">
        <v>1.18</v>
      </c>
      <c r="I11" s="890">
        <v>-9.7899999999999991</v>
      </c>
      <c r="J11" s="890">
        <v>0.02</v>
      </c>
    </row>
    <row r="12" spans="1:11" s="363" customFormat="1" ht="15" customHeight="1">
      <c r="A12" s="885">
        <v>10</v>
      </c>
      <c r="B12" s="886" t="s">
        <v>461</v>
      </c>
      <c r="C12" s="887">
        <v>2790.319184</v>
      </c>
      <c r="D12" s="887">
        <v>215066.64</v>
      </c>
      <c r="E12" s="888">
        <v>2.52</v>
      </c>
      <c r="F12" s="888">
        <v>0.72</v>
      </c>
      <c r="G12" s="889">
        <v>0.19</v>
      </c>
      <c r="H12" s="889">
        <v>0.91</v>
      </c>
      <c r="I12" s="890">
        <v>-3.76</v>
      </c>
      <c r="J12" s="890">
        <v>0.02</v>
      </c>
    </row>
    <row r="13" spans="1:11" s="363" customFormat="1" ht="15" customHeight="1">
      <c r="A13" s="885">
        <v>11</v>
      </c>
      <c r="B13" s="886" t="s">
        <v>462</v>
      </c>
      <c r="C13" s="887">
        <v>24.086829600000002</v>
      </c>
      <c r="D13" s="887">
        <v>52730.83</v>
      </c>
      <c r="E13" s="888">
        <v>0.62</v>
      </c>
      <c r="F13" s="888">
        <v>0.44</v>
      </c>
      <c r="G13" s="889">
        <v>0.06</v>
      </c>
      <c r="H13" s="889">
        <v>0.84</v>
      </c>
      <c r="I13" s="890">
        <v>-6.8</v>
      </c>
      <c r="J13" s="890">
        <v>0.01</v>
      </c>
    </row>
    <row r="14" spans="1:11" s="363" customFormat="1" ht="15" customHeight="1">
      <c r="A14" s="885">
        <v>12</v>
      </c>
      <c r="B14" s="886" t="s">
        <v>463</v>
      </c>
      <c r="C14" s="887">
        <v>161.44488720000001</v>
      </c>
      <c r="D14" s="887">
        <v>65985.75</v>
      </c>
      <c r="E14" s="888">
        <v>0.77</v>
      </c>
      <c r="F14" s="888">
        <v>0.34</v>
      </c>
      <c r="G14" s="889">
        <v>0.03</v>
      </c>
      <c r="H14" s="889">
        <v>1.32</v>
      </c>
      <c r="I14" s="890">
        <v>7.03</v>
      </c>
      <c r="J14" s="890">
        <v>0.02</v>
      </c>
    </row>
    <row r="15" spans="1:11" s="363" customFormat="1" ht="15" customHeight="1">
      <c r="A15" s="885">
        <v>13</v>
      </c>
      <c r="B15" s="886" t="s">
        <v>464</v>
      </c>
      <c r="C15" s="887">
        <v>6162.7283269999998</v>
      </c>
      <c r="D15" s="887">
        <v>52456.22</v>
      </c>
      <c r="E15" s="888">
        <v>0.62</v>
      </c>
      <c r="F15" s="888">
        <v>0.67</v>
      </c>
      <c r="G15" s="889">
        <v>0.12</v>
      </c>
      <c r="H15" s="889">
        <v>1.5</v>
      </c>
      <c r="I15" s="890">
        <v>0.35</v>
      </c>
      <c r="J15" s="890">
        <v>0.03</v>
      </c>
    </row>
    <row r="16" spans="1:11" s="363" customFormat="1" ht="23.25" customHeight="1">
      <c r="A16" s="885">
        <v>14</v>
      </c>
      <c r="B16" s="886" t="s">
        <v>465</v>
      </c>
      <c r="C16" s="887">
        <v>53.093716000000001</v>
      </c>
      <c r="D16" s="887">
        <v>45772.3</v>
      </c>
      <c r="E16" s="888">
        <v>0.54</v>
      </c>
      <c r="F16" s="888">
        <v>0.23</v>
      </c>
      <c r="G16" s="889">
        <v>0.01</v>
      </c>
      <c r="H16" s="889">
        <v>1.48</v>
      </c>
      <c r="I16" s="890">
        <v>-2.5</v>
      </c>
      <c r="J16" s="890">
        <v>0.03</v>
      </c>
    </row>
    <row r="17" spans="1:10" s="363" customFormat="1" ht="25.5" customHeight="1">
      <c r="A17" s="885">
        <v>15</v>
      </c>
      <c r="B17" s="886" t="s">
        <v>466</v>
      </c>
      <c r="C17" s="887">
        <v>83.272271000000003</v>
      </c>
      <c r="D17" s="887">
        <v>68178.850000000006</v>
      </c>
      <c r="E17" s="888">
        <v>0.8</v>
      </c>
      <c r="F17" s="888">
        <v>0.4</v>
      </c>
      <c r="G17" s="889">
        <v>0.06</v>
      </c>
      <c r="H17" s="889">
        <v>1.06</v>
      </c>
      <c r="I17" s="890">
        <v>-0.57999999999999996</v>
      </c>
      <c r="J17" s="890">
        <v>0.01</v>
      </c>
    </row>
    <row r="18" spans="1:10" s="363" customFormat="1" ht="20.25" customHeight="1">
      <c r="A18" s="885">
        <v>16</v>
      </c>
      <c r="B18" s="886" t="s">
        <v>467</v>
      </c>
      <c r="C18" s="887">
        <v>27.365846000000001</v>
      </c>
      <c r="D18" s="887">
        <v>45654.44</v>
      </c>
      <c r="E18" s="888">
        <v>0.54</v>
      </c>
      <c r="F18" s="888">
        <v>0.9</v>
      </c>
      <c r="G18" s="889">
        <v>0.15</v>
      </c>
      <c r="H18" s="889">
        <v>1.08</v>
      </c>
      <c r="I18" s="890">
        <v>-0.86</v>
      </c>
      <c r="J18" s="890">
        <v>0.02</v>
      </c>
    </row>
    <row r="19" spans="1:10" s="363" customFormat="1" ht="15" customHeight="1">
      <c r="A19" s="885">
        <v>17</v>
      </c>
      <c r="B19" s="886" t="s">
        <v>468</v>
      </c>
      <c r="C19" s="887">
        <v>131.6864252</v>
      </c>
      <c r="D19" s="887">
        <v>66036.259999999995</v>
      </c>
      <c r="E19" s="888">
        <v>0.78</v>
      </c>
      <c r="F19" s="888">
        <v>0.94</v>
      </c>
      <c r="G19" s="889">
        <v>0.32</v>
      </c>
      <c r="H19" s="889">
        <v>0.71</v>
      </c>
      <c r="I19" s="890">
        <v>-3.16</v>
      </c>
      <c r="J19" s="890">
        <v>0.02</v>
      </c>
    </row>
    <row r="20" spans="1:10" s="363" customFormat="1" ht="15" customHeight="1">
      <c r="A20" s="885">
        <v>18</v>
      </c>
      <c r="B20" s="886" t="s">
        <v>469</v>
      </c>
      <c r="C20" s="887">
        <v>542.73301919999994</v>
      </c>
      <c r="D20" s="887">
        <v>124052.08</v>
      </c>
      <c r="E20" s="888">
        <v>1.46</v>
      </c>
      <c r="F20" s="888">
        <v>0.93</v>
      </c>
      <c r="G20" s="889">
        <v>0.24</v>
      </c>
      <c r="H20" s="889">
        <v>1.07</v>
      </c>
      <c r="I20" s="890">
        <v>4.97</v>
      </c>
      <c r="J20" s="890">
        <v>0.02</v>
      </c>
    </row>
    <row r="21" spans="1:10" s="363" customFormat="1" ht="24" customHeight="1">
      <c r="A21" s="885">
        <v>19</v>
      </c>
      <c r="B21" s="886" t="s">
        <v>470</v>
      </c>
      <c r="C21" s="887">
        <v>753.75694639999995</v>
      </c>
      <c r="D21" s="887">
        <v>1172646.44</v>
      </c>
      <c r="E21" s="888">
        <v>13.77</v>
      </c>
      <c r="F21" s="888">
        <v>1.18</v>
      </c>
      <c r="G21" s="889">
        <v>0.49</v>
      </c>
      <c r="H21" s="889">
        <v>0.69</v>
      </c>
      <c r="I21" s="890">
        <v>-4.83</v>
      </c>
      <c r="J21" s="890">
        <v>0.01</v>
      </c>
    </row>
    <row r="22" spans="1:10" s="363" customFormat="1" ht="28.5" customHeight="1">
      <c r="A22" s="885">
        <v>20</v>
      </c>
      <c r="B22" s="886" t="s">
        <v>471</v>
      </c>
      <c r="C22" s="887">
        <v>2149.6442299999999</v>
      </c>
      <c r="D22" s="887">
        <v>69299.16</v>
      </c>
      <c r="E22" s="888">
        <v>0.81</v>
      </c>
      <c r="F22" s="888">
        <v>1.05</v>
      </c>
      <c r="G22" s="889">
        <v>0.18</v>
      </c>
      <c r="H22" s="889">
        <v>0.87</v>
      </c>
      <c r="I22" s="890">
        <v>-0.32</v>
      </c>
      <c r="J22" s="890">
        <v>0.02</v>
      </c>
    </row>
    <row r="23" spans="1:10" s="363" customFormat="1" ht="15" customHeight="1">
      <c r="A23" s="885">
        <v>21</v>
      </c>
      <c r="B23" s="886" t="s">
        <v>472</v>
      </c>
      <c r="C23" s="887">
        <v>39.968330799999997</v>
      </c>
      <c r="D23" s="887">
        <v>37877.339999999997</v>
      </c>
      <c r="E23" s="888">
        <v>0.44</v>
      </c>
      <c r="F23" s="888">
        <v>0.77</v>
      </c>
      <c r="G23" s="889">
        <v>0.15</v>
      </c>
      <c r="H23" s="889">
        <v>1.54</v>
      </c>
      <c r="I23" s="890">
        <v>-8.98</v>
      </c>
      <c r="J23" s="890">
        <v>0.02</v>
      </c>
    </row>
    <row r="24" spans="1:10" s="363" customFormat="1" ht="16.5" customHeight="1">
      <c r="A24" s="885">
        <v>22</v>
      </c>
      <c r="B24" s="886" t="s">
        <v>473</v>
      </c>
      <c r="C24" s="887">
        <v>224.7194585</v>
      </c>
      <c r="D24" s="887">
        <v>67169.210000000006</v>
      </c>
      <c r="E24" s="888">
        <v>0.79</v>
      </c>
      <c r="F24" s="888">
        <v>1.57</v>
      </c>
      <c r="G24" s="889">
        <v>0.28999999999999998</v>
      </c>
      <c r="H24" s="889">
        <v>1.59</v>
      </c>
      <c r="I24" s="890">
        <v>-0.59</v>
      </c>
      <c r="J24" s="890">
        <v>0.02</v>
      </c>
    </row>
    <row r="25" spans="1:10" s="363" customFormat="1" ht="26.25" customHeight="1">
      <c r="A25" s="885">
        <v>23</v>
      </c>
      <c r="B25" s="886" t="s">
        <v>474</v>
      </c>
      <c r="C25" s="887">
        <v>234.95912619999999</v>
      </c>
      <c r="D25" s="887">
        <v>223662.06</v>
      </c>
      <c r="E25" s="888">
        <v>2.63</v>
      </c>
      <c r="F25" s="888">
        <v>0.53</v>
      </c>
      <c r="G25" s="889">
        <v>0.11</v>
      </c>
      <c r="H25" s="889">
        <v>0.68</v>
      </c>
      <c r="I25" s="890">
        <v>-2.1800000000000002</v>
      </c>
      <c r="J25" s="890">
        <v>0.02</v>
      </c>
    </row>
    <row r="26" spans="1:10" s="363" customFormat="1" ht="26.25" customHeight="1">
      <c r="A26" s="885">
        <v>24</v>
      </c>
      <c r="B26" s="886" t="s">
        <v>475</v>
      </c>
      <c r="C26" s="887">
        <v>1399.1400051999999</v>
      </c>
      <c r="D26" s="887">
        <v>670712.74</v>
      </c>
      <c r="E26" s="888">
        <v>7.87</v>
      </c>
      <c r="F26" s="888">
        <v>0.96</v>
      </c>
      <c r="G26" s="889">
        <v>0.41</v>
      </c>
      <c r="H26" s="889">
        <v>0.77</v>
      </c>
      <c r="I26" s="890">
        <v>-3.96</v>
      </c>
      <c r="J26" s="890">
        <v>0.02</v>
      </c>
    </row>
    <row r="27" spans="1:10" s="363" customFormat="1" ht="27" customHeight="1">
      <c r="A27" s="885">
        <v>25</v>
      </c>
      <c r="B27" s="886" t="s">
        <v>476</v>
      </c>
      <c r="C27" s="887">
        <v>1242.8017742</v>
      </c>
      <c r="D27" s="887">
        <v>387986.56</v>
      </c>
      <c r="E27" s="888">
        <v>4.55</v>
      </c>
      <c r="F27" s="888">
        <v>0.73</v>
      </c>
      <c r="G27" s="889">
        <v>0.18</v>
      </c>
      <c r="H27" s="889">
        <v>0.91</v>
      </c>
      <c r="I27" s="890">
        <v>-5.58</v>
      </c>
      <c r="J27" s="890">
        <v>0.02</v>
      </c>
    </row>
    <row r="28" spans="1:10" s="363" customFormat="1" ht="27" customHeight="1">
      <c r="A28" s="885">
        <v>26</v>
      </c>
      <c r="B28" s="886" t="s">
        <v>477</v>
      </c>
      <c r="C28" s="887">
        <v>776.02290300000004</v>
      </c>
      <c r="D28" s="887">
        <v>89835.98</v>
      </c>
      <c r="E28" s="888">
        <v>1.05</v>
      </c>
      <c r="F28" s="888">
        <v>1.31</v>
      </c>
      <c r="G28" s="889">
        <v>0.27</v>
      </c>
      <c r="H28" s="889">
        <v>1.29</v>
      </c>
      <c r="I28" s="890">
        <v>-2.79</v>
      </c>
      <c r="J28" s="890">
        <v>0.03</v>
      </c>
    </row>
    <row r="29" spans="1:10" s="363" customFormat="1" ht="27" customHeight="1">
      <c r="A29" s="885">
        <v>27</v>
      </c>
      <c r="B29" s="886" t="s">
        <v>478</v>
      </c>
      <c r="C29" s="887">
        <v>2074.9373460000002</v>
      </c>
      <c r="D29" s="887">
        <v>512296.64</v>
      </c>
      <c r="E29" s="888">
        <v>6.01</v>
      </c>
      <c r="F29" s="888">
        <v>1.33</v>
      </c>
      <c r="G29" s="889">
        <v>0.34</v>
      </c>
      <c r="H29" s="889">
        <v>0.87</v>
      </c>
      <c r="I29" s="890">
        <v>5.88</v>
      </c>
      <c r="J29" s="890">
        <v>0.02</v>
      </c>
    </row>
    <row r="30" spans="1:10" s="363" customFormat="1" ht="15" customHeight="1">
      <c r="A30" s="885">
        <v>28</v>
      </c>
      <c r="B30" s="886" t="s">
        <v>479</v>
      </c>
      <c r="C30" s="887">
        <v>244.5453966</v>
      </c>
      <c r="D30" s="887">
        <v>74357.33</v>
      </c>
      <c r="E30" s="888">
        <v>0.87</v>
      </c>
      <c r="F30" s="888">
        <v>1.1000000000000001</v>
      </c>
      <c r="G30" s="889">
        <v>0.27</v>
      </c>
      <c r="H30" s="889">
        <v>1.23</v>
      </c>
      <c r="I30" s="890">
        <v>-4.54</v>
      </c>
      <c r="J30" s="890">
        <v>0.03</v>
      </c>
    </row>
    <row r="31" spans="1:10" s="363" customFormat="1" ht="30" customHeight="1">
      <c r="A31" s="885">
        <v>29</v>
      </c>
      <c r="B31" s="886" t="s">
        <v>480</v>
      </c>
      <c r="C31" s="887">
        <v>993.30756350000001</v>
      </c>
      <c r="D31" s="887">
        <v>258552.99</v>
      </c>
      <c r="E31" s="888">
        <v>3.04</v>
      </c>
      <c r="F31" s="888">
        <v>0.8</v>
      </c>
      <c r="G31" s="889">
        <v>0.25</v>
      </c>
      <c r="H31" s="889">
        <v>0.67</v>
      </c>
      <c r="I31" s="890">
        <v>-5.27</v>
      </c>
      <c r="J31" s="890">
        <v>0.02</v>
      </c>
    </row>
    <row r="32" spans="1:10" s="363" customFormat="1" ht="29.25" customHeight="1">
      <c r="A32" s="885">
        <v>30</v>
      </c>
      <c r="B32" s="886" t="s">
        <v>481</v>
      </c>
      <c r="C32" s="887">
        <v>29.588535700000001</v>
      </c>
      <c r="D32" s="887">
        <v>47636.18</v>
      </c>
      <c r="E32" s="888">
        <v>0.56000000000000005</v>
      </c>
      <c r="F32" s="888">
        <v>1.1399999999999999</v>
      </c>
      <c r="G32" s="889">
        <v>0.22</v>
      </c>
      <c r="H32" s="889">
        <v>1.04</v>
      </c>
      <c r="I32" s="890">
        <v>6.17</v>
      </c>
      <c r="J32" s="890">
        <v>0.03</v>
      </c>
    </row>
    <row r="33" spans="1:10" s="363" customFormat="1" ht="15" customHeight="1">
      <c r="A33" s="885">
        <v>31</v>
      </c>
      <c r="B33" s="886" t="s">
        <v>482</v>
      </c>
      <c r="C33" s="887">
        <v>281.11455059999997</v>
      </c>
      <c r="D33" s="887">
        <v>326700.37</v>
      </c>
      <c r="E33" s="888">
        <v>3.84</v>
      </c>
      <c r="F33" s="888">
        <v>0.89</v>
      </c>
      <c r="G33" s="889">
        <v>0.25</v>
      </c>
      <c r="H33" s="889">
        <v>1.03</v>
      </c>
      <c r="I33" s="890">
        <v>0.8</v>
      </c>
      <c r="J33" s="890">
        <v>0.02</v>
      </c>
    </row>
    <row r="34" spans="1:10" s="363" customFormat="1" ht="22.5" customHeight="1">
      <c r="A34" s="885">
        <v>32</v>
      </c>
      <c r="B34" s="886" t="s">
        <v>483</v>
      </c>
      <c r="C34" s="887">
        <v>621.76441550000004</v>
      </c>
      <c r="D34" s="887">
        <v>141051.98000000001</v>
      </c>
      <c r="E34" s="888">
        <v>1.66</v>
      </c>
      <c r="F34" s="888">
        <v>1.05</v>
      </c>
      <c r="G34" s="889">
        <v>0.25</v>
      </c>
      <c r="H34" s="889">
        <v>1.39</v>
      </c>
      <c r="I34" s="890">
        <v>6.79</v>
      </c>
      <c r="J34" s="890">
        <v>0.02</v>
      </c>
    </row>
    <row r="35" spans="1:10" s="363" customFormat="1" ht="15" customHeight="1">
      <c r="A35" s="885">
        <v>33</v>
      </c>
      <c r="B35" s="886" t="s">
        <v>484</v>
      </c>
      <c r="C35" s="887">
        <v>151.04003</v>
      </c>
      <c r="D35" s="887">
        <v>132965.73000000001</v>
      </c>
      <c r="E35" s="888">
        <v>1.56</v>
      </c>
      <c r="F35" s="888">
        <v>0.63</v>
      </c>
      <c r="G35" s="889">
        <v>0.15</v>
      </c>
      <c r="H35" s="889">
        <v>0.91</v>
      </c>
      <c r="I35" s="890">
        <v>1.86</v>
      </c>
      <c r="J35" s="890">
        <v>0.02</v>
      </c>
    </row>
    <row r="36" spans="1:10" s="363" customFormat="1" ht="27" customHeight="1">
      <c r="A36" s="885">
        <v>34</v>
      </c>
      <c r="B36" s="886" t="s">
        <v>485</v>
      </c>
      <c r="C36" s="887">
        <v>9696.6661339999991</v>
      </c>
      <c r="D36" s="887">
        <v>104672.6</v>
      </c>
      <c r="E36" s="888">
        <v>1.23</v>
      </c>
      <c r="F36" s="888">
        <v>0.66</v>
      </c>
      <c r="G36" s="889">
        <v>0.13</v>
      </c>
      <c r="H36" s="889">
        <v>1.28</v>
      </c>
      <c r="I36" s="890">
        <v>0.89</v>
      </c>
      <c r="J36" s="890">
        <v>0.03</v>
      </c>
    </row>
    <row r="37" spans="1:10" s="363" customFormat="1" ht="26.25" customHeight="1">
      <c r="A37" s="885">
        <v>35</v>
      </c>
      <c r="B37" s="886" t="s">
        <v>486</v>
      </c>
      <c r="C37" s="887">
        <v>96.415716000000003</v>
      </c>
      <c r="D37" s="887">
        <v>78433.88</v>
      </c>
      <c r="E37" s="888">
        <v>0.92</v>
      </c>
      <c r="F37" s="888">
        <v>0.55000000000000004</v>
      </c>
      <c r="G37" s="889">
        <v>0.13</v>
      </c>
      <c r="H37" s="889">
        <v>0.76</v>
      </c>
      <c r="I37" s="890">
        <v>-2.5099999999999998</v>
      </c>
      <c r="J37" s="890">
        <v>0.03</v>
      </c>
    </row>
    <row r="38" spans="1:10" s="363" customFormat="1" ht="27" customHeight="1">
      <c r="A38" s="885">
        <v>36</v>
      </c>
      <c r="B38" s="886" t="s">
        <v>487</v>
      </c>
      <c r="C38" s="887">
        <v>6290.1396029999996</v>
      </c>
      <c r="D38" s="887">
        <v>67916.52</v>
      </c>
      <c r="E38" s="888">
        <v>0.8</v>
      </c>
      <c r="F38" s="888">
        <v>0.64</v>
      </c>
      <c r="G38" s="889">
        <v>0.11</v>
      </c>
      <c r="H38" s="889">
        <v>0.91</v>
      </c>
      <c r="I38" s="890">
        <v>-1.64</v>
      </c>
      <c r="J38" s="890">
        <v>0.02</v>
      </c>
    </row>
    <row r="39" spans="1:10" s="363" customFormat="1" ht="39" customHeight="1">
      <c r="A39" s="885">
        <v>37</v>
      </c>
      <c r="B39" s="886" t="s">
        <v>488</v>
      </c>
      <c r="C39" s="887">
        <v>6975.4528639999999</v>
      </c>
      <c r="D39" s="887">
        <v>83586.5</v>
      </c>
      <c r="E39" s="888">
        <v>0.98</v>
      </c>
      <c r="F39" s="888">
        <v>0.6</v>
      </c>
      <c r="G39" s="889">
        <v>0.08</v>
      </c>
      <c r="H39" s="889">
        <v>1.74</v>
      </c>
      <c r="I39" s="890">
        <v>-8.08</v>
      </c>
      <c r="J39" s="890">
        <v>0.03</v>
      </c>
    </row>
    <row r="40" spans="1:10" s="363" customFormat="1" ht="27" customHeight="1">
      <c r="A40" s="885">
        <v>38</v>
      </c>
      <c r="B40" s="886" t="s">
        <v>489</v>
      </c>
      <c r="C40" s="887">
        <v>6765.6118049999995</v>
      </c>
      <c r="D40" s="887">
        <v>814241.38</v>
      </c>
      <c r="E40" s="888">
        <v>9.56</v>
      </c>
      <c r="F40" s="888">
        <v>0</v>
      </c>
      <c r="G40" s="889">
        <v>0</v>
      </c>
      <c r="H40" s="889">
        <v>0.87</v>
      </c>
      <c r="I40" s="890">
        <v>-5.58</v>
      </c>
      <c r="J40" s="890">
        <v>0.02</v>
      </c>
    </row>
    <row r="41" spans="1:10" s="363" customFormat="1" ht="27" customHeight="1">
      <c r="A41" s="885">
        <v>39</v>
      </c>
      <c r="B41" s="886" t="s">
        <v>490</v>
      </c>
      <c r="C41" s="887">
        <v>1000.901686</v>
      </c>
      <c r="D41" s="887">
        <v>58217.2</v>
      </c>
      <c r="E41" s="888">
        <v>0.68</v>
      </c>
      <c r="F41" s="888">
        <v>0.94</v>
      </c>
      <c r="G41" s="889">
        <v>0.24</v>
      </c>
      <c r="H41" s="889">
        <v>1.22</v>
      </c>
      <c r="I41" s="890">
        <v>0.81</v>
      </c>
      <c r="J41" s="890">
        <v>0.03</v>
      </c>
    </row>
    <row r="42" spans="1:10" s="363" customFormat="1" ht="15" customHeight="1">
      <c r="A42" s="885">
        <v>40</v>
      </c>
      <c r="B42" s="886" t="s">
        <v>491</v>
      </c>
      <c r="C42" s="887">
        <v>892.46119339999996</v>
      </c>
      <c r="D42" s="887">
        <v>215422.73</v>
      </c>
      <c r="E42" s="888">
        <v>2.5299999999999998</v>
      </c>
      <c r="F42" s="888">
        <v>1.22</v>
      </c>
      <c r="G42" s="889">
        <v>0.35</v>
      </c>
      <c r="H42" s="889">
        <v>1.1499999999999999</v>
      </c>
      <c r="I42" s="890">
        <v>-9.49</v>
      </c>
      <c r="J42" s="890">
        <v>0.02</v>
      </c>
    </row>
    <row r="43" spans="1:10" s="363" customFormat="1" ht="24.75" customHeight="1">
      <c r="A43" s="885">
        <v>41</v>
      </c>
      <c r="B43" s="886" t="s">
        <v>492</v>
      </c>
      <c r="C43" s="887">
        <v>239.93349699999999</v>
      </c>
      <c r="D43" s="887">
        <v>120019.53</v>
      </c>
      <c r="E43" s="888">
        <v>1.41</v>
      </c>
      <c r="F43" s="888">
        <v>0.42</v>
      </c>
      <c r="G43" s="889">
        <v>0.08</v>
      </c>
      <c r="H43" s="889">
        <v>0.79</v>
      </c>
      <c r="I43" s="890">
        <v>-2.78</v>
      </c>
      <c r="J43" s="890">
        <v>0.02</v>
      </c>
    </row>
    <row r="44" spans="1:10" s="363" customFormat="1" ht="25.5" customHeight="1">
      <c r="A44" s="885">
        <v>42</v>
      </c>
      <c r="B44" s="886" t="s">
        <v>493</v>
      </c>
      <c r="C44" s="887">
        <v>365.90513729999998</v>
      </c>
      <c r="D44" s="887">
        <v>343915.7</v>
      </c>
      <c r="E44" s="888">
        <v>4.04</v>
      </c>
      <c r="F44" s="888">
        <v>0.96</v>
      </c>
      <c r="G44" s="889">
        <v>0.32</v>
      </c>
      <c r="H44" s="889">
        <v>0.78</v>
      </c>
      <c r="I44" s="890">
        <v>-1.89</v>
      </c>
      <c r="J44" s="890">
        <v>0.02</v>
      </c>
    </row>
    <row r="45" spans="1:10" s="363" customFormat="1" ht="26.25" customHeight="1">
      <c r="A45" s="885">
        <v>43</v>
      </c>
      <c r="B45" s="886" t="s">
        <v>494</v>
      </c>
      <c r="C45" s="887">
        <v>92.901165000000006</v>
      </c>
      <c r="D45" s="887">
        <v>49607.74</v>
      </c>
      <c r="E45" s="888">
        <v>0.57999999999999996</v>
      </c>
      <c r="F45" s="888">
        <v>0.88</v>
      </c>
      <c r="G45" s="889">
        <v>0.24</v>
      </c>
      <c r="H45" s="889">
        <v>0.96</v>
      </c>
      <c r="I45" s="890">
        <v>-2.9</v>
      </c>
      <c r="J45" s="890">
        <v>0.02</v>
      </c>
    </row>
    <row r="46" spans="1:10" s="363" customFormat="1" ht="19.5" customHeight="1">
      <c r="A46" s="885">
        <v>44</v>
      </c>
      <c r="B46" s="886" t="s">
        <v>495</v>
      </c>
      <c r="C46" s="887">
        <v>664.29811640000003</v>
      </c>
      <c r="D46" s="887">
        <v>105799.44</v>
      </c>
      <c r="E46" s="888">
        <v>1.24</v>
      </c>
      <c r="F46" s="888">
        <v>1.03</v>
      </c>
      <c r="G46" s="889">
        <v>0.19</v>
      </c>
      <c r="H46" s="889">
        <v>1.1100000000000001</v>
      </c>
      <c r="I46" s="890">
        <v>-6.72</v>
      </c>
      <c r="J46" s="890">
        <v>0.02</v>
      </c>
    </row>
    <row r="47" spans="1:10" s="363" customFormat="1" ht="28.5" customHeight="1">
      <c r="A47" s="885">
        <v>45</v>
      </c>
      <c r="B47" s="886" t="s">
        <v>496</v>
      </c>
      <c r="C47" s="887">
        <v>1222.1532629999999</v>
      </c>
      <c r="D47" s="887">
        <v>99133.74</v>
      </c>
      <c r="E47" s="888">
        <v>1.1599999999999999</v>
      </c>
      <c r="F47" s="888">
        <v>1.1499999999999999</v>
      </c>
      <c r="G47" s="889">
        <v>0.26</v>
      </c>
      <c r="H47" s="889">
        <v>1.27</v>
      </c>
      <c r="I47" s="890">
        <v>-0.2</v>
      </c>
      <c r="J47" s="890">
        <v>0.03</v>
      </c>
    </row>
    <row r="48" spans="1:10" s="363" customFormat="1" ht="15" customHeight="1">
      <c r="A48" s="885">
        <v>46</v>
      </c>
      <c r="B48" s="886" t="s">
        <v>497</v>
      </c>
      <c r="C48" s="887">
        <v>487.212087</v>
      </c>
      <c r="D48" s="887">
        <v>74957.38</v>
      </c>
      <c r="E48" s="888">
        <v>0.88</v>
      </c>
      <c r="F48" s="888">
        <v>1.05</v>
      </c>
      <c r="G48" s="889">
        <v>0.19</v>
      </c>
      <c r="H48" s="889">
        <v>1.1399999999999999</v>
      </c>
      <c r="I48" s="890">
        <v>7.75</v>
      </c>
      <c r="J48" s="890">
        <v>0.03</v>
      </c>
    </row>
    <row r="49" spans="1:10" s="363" customFormat="1" ht="15" customHeight="1">
      <c r="A49" s="885">
        <v>47</v>
      </c>
      <c r="B49" s="886" t="s">
        <v>498</v>
      </c>
      <c r="C49" s="887">
        <v>88.778616</v>
      </c>
      <c r="D49" s="887">
        <v>129536.12</v>
      </c>
      <c r="E49" s="888">
        <v>1.52</v>
      </c>
      <c r="F49" s="888">
        <v>0.66</v>
      </c>
      <c r="G49" s="889">
        <v>0.14000000000000001</v>
      </c>
      <c r="H49" s="889">
        <v>0.9</v>
      </c>
      <c r="I49" s="890">
        <v>3.34</v>
      </c>
      <c r="J49" s="890">
        <v>0.02</v>
      </c>
    </row>
    <row r="50" spans="1:10" s="363" customFormat="1" ht="15" customHeight="1">
      <c r="A50" s="885">
        <v>48</v>
      </c>
      <c r="B50" s="886" t="s">
        <v>499</v>
      </c>
      <c r="C50" s="887">
        <v>150.1215282</v>
      </c>
      <c r="D50" s="887">
        <v>29729.35</v>
      </c>
      <c r="E50" s="888">
        <v>0.35</v>
      </c>
      <c r="F50" s="888">
        <v>1.17</v>
      </c>
      <c r="G50" s="889">
        <v>0.31</v>
      </c>
      <c r="H50" s="889">
        <v>1.1599999999999999</v>
      </c>
      <c r="I50" s="890">
        <v>-5.37</v>
      </c>
      <c r="J50" s="890">
        <v>0.02</v>
      </c>
    </row>
    <row r="51" spans="1:10" s="363" customFormat="1" ht="15" customHeight="1">
      <c r="A51" s="885">
        <v>49</v>
      </c>
      <c r="B51" s="886" t="s">
        <v>500</v>
      </c>
      <c r="C51" s="887">
        <v>288.68634500000002</v>
      </c>
      <c r="D51" s="887">
        <v>95814.42</v>
      </c>
      <c r="E51" s="888">
        <v>1.1200000000000001</v>
      </c>
      <c r="F51" s="888">
        <v>0.75</v>
      </c>
      <c r="G51" s="889">
        <v>0.19</v>
      </c>
      <c r="H51" s="889">
        <v>0.88</v>
      </c>
      <c r="I51" s="890">
        <v>-0.25</v>
      </c>
      <c r="J51" s="890">
        <v>0.02</v>
      </c>
    </row>
    <row r="52" spans="1:10" s="363" customFormat="1" ht="27" customHeight="1">
      <c r="A52" s="885">
        <v>50</v>
      </c>
      <c r="B52" s="886" t="s">
        <v>501</v>
      </c>
      <c r="C52" s="887">
        <v>1097.7683986</v>
      </c>
      <c r="D52" s="887">
        <v>60524.36</v>
      </c>
      <c r="E52" s="888">
        <v>0.71</v>
      </c>
      <c r="F52" s="888">
        <v>1</v>
      </c>
      <c r="G52" s="889">
        <v>0.35</v>
      </c>
      <c r="H52" s="889">
        <v>0.86</v>
      </c>
      <c r="I52" s="890">
        <v>0.83</v>
      </c>
      <c r="J52" s="890">
        <v>0.02</v>
      </c>
    </row>
    <row r="53" spans="1:10" s="363" customFormat="1" ht="27" customHeight="1">
      <c r="A53" s="364"/>
      <c r="B53" s="365"/>
      <c r="C53" s="366"/>
      <c r="D53" s="366"/>
      <c r="E53" s="367"/>
      <c r="F53" s="367"/>
      <c r="G53" s="368"/>
      <c r="H53" s="368"/>
      <c r="I53" s="369"/>
      <c r="J53" s="369"/>
    </row>
    <row r="54" spans="1:10" s="363" customFormat="1" ht="26.25" customHeight="1">
      <c r="A54" s="1377" t="s">
        <v>502</v>
      </c>
      <c r="B54" s="1377"/>
      <c r="C54" s="1377"/>
      <c r="D54" s="1377"/>
      <c r="E54" s="1377"/>
      <c r="F54" s="1377"/>
      <c r="G54" s="1377"/>
      <c r="H54" s="1377"/>
      <c r="I54" s="1377"/>
      <c r="J54" s="1377"/>
    </row>
    <row r="55" spans="1:10" s="363" customFormat="1" ht="17.25" customHeight="1">
      <c r="A55" s="1377" t="s">
        <v>447</v>
      </c>
      <c r="B55" s="1377"/>
      <c r="C55" s="1377"/>
      <c r="D55" s="1377"/>
      <c r="E55" s="1377"/>
      <c r="F55" s="1377"/>
      <c r="G55" s="1377"/>
      <c r="H55" s="1377"/>
      <c r="I55" s="1377"/>
      <c r="J55" s="1377"/>
    </row>
    <row r="56" spans="1:10" s="363" customFormat="1" ht="19.5" customHeight="1">
      <c r="A56" s="1377" t="s">
        <v>503</v>
      </c>
      <c r="B56" s="1377"/>
      <c r="C56" s="1377"/>
      <c r="D56" s="1377"/>
      <c r="E56" s="1377"/>
      <c r="F56" s="1377"/>
      <c r="G56" s="1377"/>
      <c r="H56" s="1377"/>
      <c r="I56" s="1377"/>
      <c r="J56" s="1377"/>
    </row>
    <row r="57" spans="1:10" s="363" customFormat="1" ht="27" customHeight="1">
      <c r="A57" s="1377" t="s">
        <v>449</v>
      </c>
      <c r="B57" s="1377"/>
      <c r="C57" s="1377"/>
      <c r="D57" s="1377"/>
      <c r="E57" s="1377"/>
      <c r="F57" s="1377"/>
      <c r="G57" s="1377"/>
      <c r="H57" s="1377"/>
      <c r="I57" s="1377"/>
      <c r="J57" s="1377"/>
    </row>
    <row r="58" spans="1:10" s="363" customFormat="1" ht="15.75" customHeight="1">
      <c r="A58" s="1377" t="s">
        <v>504</v>
      </c>
      <c r="B58" s="1377"/>
      <c r="C58" s="1377"/>
      <c r="D58" s="1377"/>
      <c r="E58" s="1377"/>
      <c r="F58" s="1377"/>
      <c r="G58" s="1377"/>
      <c r="H58" s="1377"/>
      <c r="I58" s="1377"/>
      <c r="J58" s="1377"/>
    </row>
    <row r="59" spans="1:10" s="363" customFormat="1" ht="13.5" customHeight="1">
      <c r="A59" s="1376" t="s">
        <v>406</v>
      </c>
      <c r="B59" s="1376"/>
      <c r="C59" s="1376"/>
      <c r="D59" s="1376"/>
      <c r="E59" s="1376"/>
      <c r="F59" s="1376"/>
      <c r="G59" s="1376"/>
      <c r="H59" s="1376"/>
      <c r="I59" s="1376"/>
      <c r="J59" s="1376"/>
    </row>
    <row r="60" spans="1:10" s="363" customFormat="1" ht="26.1" customHeight="1"/>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34"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selection activeCell="H2" sqref="H2"/>
    </sheetView>
  </sheetViews>
  <sheetFormatPr defaultColWidth="9.140625" defaultRowHeight="15"/>
  <cols>
    <col min="1" max="1" width="6.42578125" style="238" bestFit="1" customWidth="1"/>
    <col min="2" max="2" width="40.42578125" style="238" bestFit="1" customWidth="1"/>
    <col min="3" max="3" width="13.42578125" style="238" bestFit="1" customWidth="1"/>
    <col min="4" max="4" width="17.42578125" style="238" customWidth="1"/>
    <col min="5" max="5" width="10.42578125" style="238" bestFit="1" customWidth="1"/>
    <col min="6" max="6" width="7.5703125" style="238" bestFit="1" customWidth="1"/>
    <col min="7" max="7" width="6.140625" style="238" bestFit="1" customWidth="1"/>
    <col min="8" max="8" width="10.42578125" style="238" bestFit="1" customWidth="1"/>
    <col min="9" max="9" width="12.5703125" style="238" bestFit="1" customWidth="1"/>
    <col min="10" max="10" width="12.140625" style="238" bestFit="1" customWidth="1"/>
    <col min="11" max="16384" width="9.140625" style="238"/>
  </cols>
  <sheetData>
    <row r="1" spans="1:10" ht="15.75" customHeight="1">
      <c r="A1" s="1362" t="s">
        <v>1361</v>
      </c>
      <c r="B1" s="1362"/>
      <c r="C1" s="1362"/>
      <c r="D1" s="1362"/>
      <c r="E1" s="1362"/>
      <c r="F1" s="1362"/>
      <c r="G1" s="1362"/>
    </row>
    <row r="2" spans="1:10" s="239" customFormat="1" ht="43.5" customHeight="1">
      <c r="A2" s="900" t="s">
        <v>505</v>
      </c>
      <c r="B2" s="900" t="s">
        <v>408</v>
      </c>
      <c r="C2" s="900" t="s">
        <v>506</v>
      </c>
      <c r="D2" s="900" t="s">
        <v>507</v>
      </c>
      <c r="E2" s="900" t="s">
        <v>508</v>
      </c>
      <c r="F2" s="900" t="s">
        <v>412</v>
      </c>
      <c r="G2" s="900" t="s">
        <v>509</v>
      </c>
      <c r="H2" s="900" t="s">
        <v>510</v>
      </c>
      <c r="I2" s="900" t="s">
        <v>511</v>
      </c>
      <c r="J2" s="900" t="s">
        <v>512</v>
      </c>
    </row>
    <row r="3" spans="1:10" s="239" customFormat="1" ht="18" customHeight="1">
      <c r="A3" s="901">
        <v>1</v>
      </c>
      <c r="B3" s="902" t="s">
        <v>513</v>
      </c>
      <c r="C3" s="903">
        <v>873.44209039999998</v>
      </c>
      <c r="D3" s="903">
        <v>1189773.8448907202</v>
      </c>
      <c r="E3" s="904">
        <v>0.14719010809999999</v>
      </c>
      <c r="F3" s="905">
        <v>1.1599999999999999</v>
      </c>
      <c r="G3" s="905">
        <v>0.5</v>
      </c>
      <c r="H3" s="905" t="s">
        <v>330</v>
      </c>
      <c r="I3" s="905" t="s">
        <v>330</v>
      </c>
      <c r="J3" s="902" t="s">
        <v>330</v>
      </c>
    </row>
    <row r="4" spans="1:10" s="239" customFormat="1" ht="18" customHeight="1">
      <c r="A4" s="901">
        <v>2</v>
      </c>
      <c r="B4" s="902" t="s">
        <v>514</v>
      </c>
      <c r="C4" s="903">
        <v>6765.6197529999999</v>
      </c>
      <c r="D4" s="903">
        <v>830780.02472290013</v>
      </c>
      <c r="E4" s="904">
        <v>0.1027780214</v>
      </c>
      <c r="F4" s="905">
        <v>1.19</v>
      </c>
      <c r="G4" s="905">
        <v>0.42</v>
      </c>
      <c r="H4" s="905" t="s">
        <v>330</v>
      </c>
      <c r="I4" s="905" t="s">
        <v>330</v>
      </c>
      <c r="J4" s="902" t="s">
        <v>330</v>
      </c>
    </row>
    <row r="5" spans="1:10" s="239" customFormat="1" ht="18" customHeight="1">
      <c r="A5" s="901">
        <v>3</v>
      </c>
      <c r="B5" s="902" t="s">
        <v>515</v>
      </c>
      <c r="C5" s="903">
        <v>1400.0956498</v>
      </c>
      <c r="D5" s="903">
        <v>669609.32111018</v>
      </c>
      <c r="E5" s="904">
        <v>8.2839162100000002E-2</v>
      </c>
      <c r="F5" s="905">
        <v>0.96</v>
      </c>
      <c r="G5" s="905">
        <v>0.43</v>
      </c>
      <c r="H5" s="905" t="s">
        <v>330</v>
      </c>
      <c r="I5" s="905" t="s">
        <v>330</v>
      </c>
      <c r="J5" s="902" t="s">
        <v>330</v>
      </c>
    </row>
    <row r="6" spans="1:10" s="239" customFormat="1" ht="18" customHeight="1">
      <c r="A6" s="901">
        <v>4</v>
      </c>
      <c r="B6" s="902" t="s">
        <v>516</v>
      </c>
      <c r="C6" s="903">
        <v>2083.1168499999999</v>
      </c>
      <c r="D6" s="903">
        <v>516845.84080594999</v>
      </c>
      <c r="E6" s="904">
        <v>6.3940382899999995E-2</v>
      </c>
      <c r="F6" s="905">
        <v>1.27</v>
      </c>
      <c r="G6" s="905">
        <v>0.34</v>
      </c>
      <c r="H6" s="905" t="s">
        <v>330</v>
      </c>
      <c r="I6" s="905" t="s">
        <v>330</v>
      </c>
      <c r="J6" s="902" t="s">
        <v>330</v>
      </c>
    </row>
    <row r="7" spans="1:10" s="239" customFormat="1" ht="18" customHeight="1">
      <c r="A7" s="901">
        <v>5</v>
      </c>
      <c r="B7" s="902" t="s">
        <v>517</v>
      </c>
      <c r="C7" s="903">
        <v>375.23847060000003</v>
      </c>
      <c r="D7" s="903">
        <v>375348.85566276999</v>
      </c>
      <c r="E7" s="904">
        <v>4.6435412000000002E-2</v>
      </c>
      <c r="F7" s="905">
        <v>0.92</v>
      </c>
      <c r="G7" s="905">
        <v>0.31</v>
      </c>
      <c r="H7" s="905" t="s">
        <v>330</v>
      </c>
      <c r="I7" s="905" t="s">
        <v>330</v>
      </c>
      <c r="J7" s="902" t="s">
        <v>330</v>
      </c>
    </row>
    <row r="8" spans="1:10" s="239" customFormat="1" ht="18" customHeight="1">
      <c r="A8" s="901">
        <v>6</v>
      </c>
      <c r="B8" s="902" t="s">
        <v>518</v>
      </c>
      <c r="C8" s="903">
        <v>281.1297434</v>
      </c>
      <c r="D8" s="903">
        <v>327601.22295600001</v>
      </c>
      <c r="E8" s="904">
        <v>4.05284245E-2</v>
      </c>
      <c r="F8" s="905">
        <v>0.86</v>
      </c>
      <c r="G8" s="905">
        <v>0.25</v>
      </c>
      <c r="H8" s="905" t="s">
        <v>330</v>
      </c>
      <c r="I8" s="905" t="s">
        <v>330</v>
      </c>
      <c r="J8" s="902" t="s">
        <v>330</v>
      </c>
    </row>
    <row r="9" spans="1:10" s="239" customFormat="1" ht="18" customHeight="1">
      <c r="A9" s="901">
        <v>7</v>
      </c>
      <c r="B9" s="902" t="s">
        <v>519</v>
      </c>
      <c r="C9" s="903">
        <v>1246.7549346999999</v>
      </c>
      <c r="D9" s="903">
        <v>306785.28088404</v>
      </c>
      <c r="E9" s="904">
        <v>3.79532286E-2</v>
      </c>
      <c r="F9" s="905">
        <v>0.67</v>
      </c>
      <c r="G9" s="905">
        <v>0.16</v>
      </c>
      <c r="H9" s="905" t="s">
        <v>330</v>
      </c>
      <c r="I9" s="905" t="s">
        <v>330</v>
      </c>
      <c r="J9" s="902" t="s">
        <v>330</v>
      </c>
    </row>
    <row r="10" spans="1:10" s="239" customFormat="1" ht="18" customHeight="1">
      <c r="A10" s="901">
        <v>8</v>
      </c>
      <c r="B10" s="902" t="s">
        <v>520</v>
      </c>
      <c r="C10" s="903">
        <v>616.08801040000003</v>
      </c>
      <c r="D10" s="903">
        <v>278751.50580505002</v>
      </c>
      <c r="E10" s="904">
        <v>3.4485095200000003E-2</v>
      </c>
      <c r="F10" s="905">
        <v>0.94</v>
      </c>
      <c r="G10" s="905">
        <v>0.25</v>
      </c>
      <c r="H10" s="905" t="s">
        <v>330</v>
      </c>
      <c r="I10" s="905" t="s">
        <v>330</v>
      </c>
      <c r="J10" s="902" t="s">
        <v>330</v>
      </c>
    </row>
    <row r="11" spans="1:10" s="239" customFormat="1" ht="18" customHeight="1">
      <c r="A11" s="901">
        <v>9</v>
      </c>
      <c r="B11" s="902" t="s">
        <v>521</v>
      </c>
      <c r="C11" s="903">
        <v>993.70948050000004</v>
      </c>
      <c r="D11" s="903">
        <v>255391.67300608003</v>
      </c>
      <c r="E11" s="904">
        <v>3.1595187699999999E-2</v>
      </c>
      <c r="F11" s="905">
        <v>0.79</v>
      </c>
      <c r="G11" s="905">
        <v>0.25</v>
      </c>
      <c r="H11" s="905" t="s">
        <v>330</v>
      </c>
      <c r="I11" s="905" t="s">
        <v>330</v>
      </c>
      <c r="J11" s="902" t="s">
        <v>330</v>
      </c>
    </row>
    <row r="12" spans="1:10" s="239" customFormat="1" ht="18" customHeight="1">
      <c r="A12" s="901">
        <v>10</v>
      </c>
      <c r="B12" s="902" t="s">
        <v>523</v>
      </c>
      <c r="C12" s="903">
        <v>234.95912619999999</v>
      </c>
      <c r="D12" s="903">
        <v>226654.64029787999</v>
      </c>
      <c r="E12" s="904">
        <v>2.8040052400000001E-2</v>
      </c>
      <c r="F12" s="905">
        <v>0.48</v>
      </c>
      <c r="G12" s="905">
        <v>0.09</v>
      </c>
      <c r="H12" s="905" t="s">
        <v>330</v>
      </c>
      <c r="I12" s="905" t="s">
        <v>330</v>
      </c>
      <c r="J12" s="902" t="s">
        <v>330</v>
      </c>
    </row>
    <row r="13" spans="1:10" s="239" customFormat="1" ht="18" customHeight="1">
      <c r="A13" s="901">
        <v>11</v>
      </c>
      <c r="B13" s="902" t="s">
        <v>522</v>
      </c>
      <c r="C13" s="903">
        <v>892.4611893</v>
      </c>
      <c r="D13" s="903">
        <v>217992.72302040001</v>
      </c>
      <c r="E13" s="904">
        <v>2.6968463500000001E-2</v>
      </c>
      <c r="F13" s="905">
        <v>1.18</v>
      </c>
      <c r="G13" s="905">
        <v>0.35</v>
      </c>
      <c r="H13" s="905" t="s">
        <v>330</v>
      </c>
      <c r="I13" s="905" t="s">
        <v>330</v>
      </c>
      <c r="J13" s="902" t="s">
        <v>330</v>
      </c>
    </row>
    <row r="14" spans="1:10" s="239" customFormat="1" ht="18" customHeight="1">
      <c r="A14" s="901">
        <v>12</v>
      </c>
      <c r="B14" s="902" t="s">
        <v>524</v>
      </c>
      <c r="C14" s="903">
        <v>2795.5640910000002</v>
      </c>
      <c r="D14" s="903">
        <v>197017.11120647501</v>
      </c>
      <c r="E14" s="904">
        <v>2.4373514400000001E-2</v>
      </c>
      <c r="F14" s="905">
        <v>0.7</v>
      </c>
      <c r="G14" s="905">
        <v>0.18</v>
      </c>
      <c r="H14" s="905" t="s">
        <v>330</v>
      </c>
      <c r="I14" s="905" t="s">
        <v>330</v>
      </c>
      <c r="J14" s="902" t="s">
        <v>330</v>
      </c>
    </row>
    <row r="15" spans="1:10" s="239" customFormat="1" ht="18" customHeight="1">
      <c r="A15" s="901">
        <v>13</v>
      </c>
      <c r="B15" s="902" t="s">
        <v>525</v>
      </c>
      <c r="C15" s="903">
        <v>121.1766076</v>
      </c>
      <c r="D15" s="903">
        <v>193747.24546989001</v>
      </c>
      <c r="E15" s="904">
        <v>2.3968990499999999E-2</v>
      </c>
      <c r="F15" s="905">
        <v>1.1000000000000001</v>
      </c>
      <c r="G15" s="905">
        <v>0.26</v>
      </c>
      <c r="H15" s="905" t="s">
        <v>330</v>
      </c>
      <c r="I15" s="905" t="s">
        <v>330</v>
      </c>
      <c r="J15" s="902" t="s">
        <v>330</v>
      </c>
    </row>
    <row r="16" spans="1:10" s="239" customFormat="1" ht="18" customHeight="1">
      <c r="A16" s="901">
        <v>14</v>
      </c>
      <c r="B16" s="902" t="s">
        <v>527</v>
      </c>
      <c r="C16" s="903">
        <v>621.76441550000004</v>
      </c>
      <c r="D16" s="903">
        <v>152164.72374104001</v>
      </c>
      <c r="E16" s="904">
        <v>1.8824705399999999E-2</v>
      </c>
      <c r="F16" s="905">
        <v>0.97</v>
      </c>
      <c r="G16" s="905">
        <v>0.23</v>
      </c>
      <c r="H16" s="905" t="s">
        <v>330</v>
      </c>
      <c r="I16" s="905" t="s">
        <v>330</v>
      </c>
      <c r="J16" s="902" t="s">
        <v>330</v>
      </c>
    </row>
    <row r="17" spans="1:10" s="239" customFormat="1" ht="18" customHeight="1">
      <c r="A17" s="901">
        <v>15</v>
      </c>
      <c r="B17" s="902" t="s">
        <v>526</v>
      </c>
      <c r="C17" s="903">
        <v>95.919779000000005</v>
      </c>
      <c r="D17" s="903">
        <v>149597.76211970998</v>
      </c>
      <c r="E17" s="904">
        <v>1.8507139700000001E-2</v>
      </c>
      <c r="F17" s="905">
        <v>0.35</v>
      </c>
      <c r="G17" s="905">
        <v>0.04</v>
      </c>
      <c r="H17" s="905" t="s">
        <v>330</v>
      </c>
      <c r="I17" s="905" t="s">
        <v>330</v>
      </c>
      <c r="J17" s="902" t="s">
        <v>330</v>
      </c>
    </row>
    <row r="18" spans="1:10" s="239" customFormat="1" ht="18" customHeight="1">
      <c r="A18" s="901">
        <v>16</v>
      </c>
      <c r="B18" s="902" t="s">
        <v>529</v>
      </c>
      <c r="C18" s="903">
        <v>88.778616</v>
      </c>
      <c r="D18" s="903">
        <v>128886.2861616</v>
      </c>
      <c r="E18" s="904">
        <v>1.5944867599999999E-2</v>
      </c>
      <c r="F18" s="905">
        <v>0.64</v>
      </c>
      <c r="G18" s="905">
        <v>0.13</v>
      </c>
      <c r="H18" s="905" t="s">
        <v>330</v>
      </c>
      <c r="I18" s="905" t="s">
        <v>330</v>
      </c>
      <c r="J18" s="902" t="s">
        <v>330</v>
      </c>
    </row>
    <row r="19" spans="1:10" s="239" customFormat="1" ht="18" customHeight="1">
      <c r="A19" s="901">
        <v>17</v>
      </c>
      <c r="B19" s="902" t="s">
        <v>528</v>
      </c>
      <c r="C19" s="903">
        <v>151.04003</v>
      </c>
      <c r="D19" s="903">
        <v>128766.9478732</v>
      </c>
      <c r="E19" s="904">
        <v>1.5930103899999999E-2</v>
      </c>
      <c r="F19" s="905">
        <v>0.61</v>
      </c>
      <c r="G19" s="905">
        <v>0.14000000000000001</v>
      </c>
      <c r="H19" s="905" t="s">
        <v>330</v>
      </c>
      <c r="I19" s="905" t="s">
        <v>330</v>
      </c>
      <c r="J19" s="902" t="s">
        <v>330</v>
      </c>
    </row>
    <row r="20" spans="1:10" s="239" customFormat="1" ht="18" customHeight="1">
      <c r="A20" s="901">
        <v>18</v>
      </c>
      <c r="B20" s="902" t="s">
        <v>531</v>
      </c>
      <c r="C20" s="903">
        <v>542.73301919999994</v>
      </c>
      <c r="D20" s="903">
        <v>123741.85981455</v>
      </c>
      <c r="E20" s="904">
        <v>1.53084368E-2</v>
      </c>
      <c r="F20" s="905">
        <v>0.9</v>
      </c>
      <c r="G20" s="905">
        <v>0.23</v>
      </c>
      <c r="H20" s="905" t="s">
        <v>330</v>
      </c>
      <c r="I20" s="905" t="s">
        <v>330</v>
      </c>
      <c r="J20" s="902" t="s">
        <v>330</v>
      </c>
    </row>
    <row r="21" spans="1:10" s="239" customFormat="1" ht="18" customHeight="1">
      <c r="A21" s="901">
        <v>19</v>
      </c>
      <c r="B21" s="902" t="s">
        <v>530</v>
      </c>
      <c r="C21" s="903">
        <v>239.92763500000001</v>
      </c>
      <c r="D21" s="903">
        <v>121762.17407365001</v>
      </c>
      <c r="E21" s="904">
        <v>1.5063524599999999E-2</v>
      </c>
      <c r="F21" s="905">
        <v>0.38</v>
      </c>
      <c r="G21" s="905">
        <v>7.0000000000000007E-2</v>
      </c>
      <c r="H21" s="905" t="s">
        <v>330</v>
      </c>
      <c r="I21" s="905" t="s">
        <v>330</v>
      </c>
      <c r="J21" s="902" t="s">
        <v>330</v>
      </c>
    </row>
    <row r="22" spans="1:10" s="239" customFormat="1" ht="18" customHeight="1">
      <c r="A22" s="901">
        <v>20</v>
      </c>
      <c r="B22" s="902" t="s">
        <v>533</v>
      </c>
      <c r="C22" s="903">
        <v>9894.5572800000009</v>
      </c>
      <c r="D22" s="903">
        <v>108633.48615016</v>
      </c>
      <c r="E22" s="904">
        <v>1.34393395E-2</v>
      </c>
      <c r="F22" s="905">
        <v>0.64</v>
      </c>
      <c r="G22" s="905">
        <v>0.13</v>
      </c>
      <c r="H22" s="905" t="s">
        <v>330</v>
      </c>
      <c r="I22" s="905" t="s">
        <v>330</v>
      </c>
      <c r="J22" s="902" t="s">
        <v>330</v>
      </c>
    </row>
    <row r="23" spans="1:10" s="239" customFormat="1" ht="18" customHeight="1">
      <c r="A23" s="901">
        <v>21</v>
      </c>
      <c r="B23" s="902" t="s">
        <v>532</v>
      </c>
      <c r="C23" s="903">
        <v>664.37235639999994</v>
      </c>
      <c r="D23" s="903">
        <v>107724.21569926498</v>
      </c>
      <c r="E23" s="904">
        <v>1.33268512E-2</v>
      </c>
      <c r="F23" s="905">
        <v>0.98</v>
      </c>
      <c r="G23" s="905">
        <v>0.18</v>
      </c>
      <c r="H23" s="905" t="s">
        <v>330</v>
      </c>
      <c r="I23" s="905" t="s">
        <v>330</v>
      </c>
      <c r="J23" s="902" t="s">
        <v>330</v>
      </c>
    </row>
    <row r="24" spans="1:10" s="239" customFormat="1" ht="18" customHeight="1">
      <c r="A24" s="901">
        <v>22</v>
      </c>
      <c r="B24" s="902" t="s">
        <v>534</v>
      </c>
      <c r="C24" s="903">
        <v>1221.6145409999999</v>
      </c>
      <c r="D24" s="903">
        <v>98553.322936199998</v>
      </c>
      <c r="E24" s="904">
        <v>1.21922955E-2</v>
      </c>
      <c r="F24" s="905">
        <v>1.1399999999999999</v>
      </c>
      <c r="G24" s="905">
        <v>0.31</v>
      </c>
      <c r="H24" s="905" t="s">
        <v>330</v>
      </c>
      <c r="I24" s="905" t="s">
        <v>330</v>
      </c>
      <c r="J24" s="902" t="s">
        <v>330</v>
      </c>
    </row>
    <row r="25" spans="1:10" s="239" customFormat="1" ht="18" customHeight="1">
      <c r="A25" s="901">
        <v>23</v>
      </c>
      <c r="B25" s="902" t="s">
        <v>538</v>
      </c>
      <c r="C25" s="903">
        <v>115.8270046</v>
      </c>
      <c r="D25" s="903">
        <v>97262.396536829998</v>
      </c>
      <c r="E25" s="904">
        <v>1.20325915E-2</v>
      </c>
      <c r="F25" s="905">
        <v>2.92</v>
      </c>
      <c r="G25" s="905">
        <v>0.14000000000000001</v>
      </c>
      <c r="H25" s="905" t="s">
        <v>330</v>
      </c>
      <c r="I25" s="905" t="s">
        <v>330</v>
      </c>
      <c r="J25" s="902" t="s">
        <v>330</v>
      </c>
    </row>
    <row r="26" spans="1:10" s="239" customFormat="1" ht="18" customHeight="1">
      <c r="A26" s="901">
        <v>24</v>
      </c>
      <c r="B26" s="902" t="s">
        <v>535</v>
      </c>
      <c r="C26" s="903">
        <v>288.68634500000002</v>
      </c>
      <c r="D26" s="903">
        <v>95086.36473759501</v>
      </c>
      <c r="E26" s="904">
        <v>1.17633888E-2</v>
      </c>
      <c r="F26" s="905">
        <v>0.69</v>
      </c>
      <c r="G26" s="905">
        <v>0.17</v>
      </c>
      <c r="H26" s="905" t="s">
        <v>330</v>
      </c>
      <c r="I26" s="905" t="s">
        <v>330</v>
      </c>
      <c r="J26" s="902" t="s">
        <v>330</v>
      </c>
    </row>
    <row r="27" spans="1:10" s="239" customFormat="1" ht="18" customHeight="1">
      <c r="A27" s="901">
        <v>25</v>
      </c>
      <c r="B27" s="902" t="s">
        <v>536</v>
      </c>
      <c r="C27" s="903">
        <v>106.5831385</v>
      </c>
      <c r="D27" s="903">
        <v>94996.933234875003</v>
      </c>
      <c r="E27" s="904">
        <v>1.1752324999999999E-2</v>
      </c>
      <c r="F27" s="905">
        <v>0.35</v>
      </c>
      <c r="G27" s="905">
        <v>0.05</v>
      </c>
      <c r="H27" s="905" t="s">
        <v>330</v>
      </c>
      <c r="I27" s="905" t="s">
        <v>330</v>
      </c>
      <c r="J27" s="902" t="s">
        <v>330</v>
      </c>
    </row>
    <row r="28" spans="1:10" s="239" customFormat="1" ht="18" customHeight="1">
      <c r="A28" s="901">
        <v>26</v>
      </c>
      <c r="B28" s="902" t="s">
        <v>537</v>
      </c>
      <c r="C28" s="903">
        <v>776.50702799999999</v>
      </c>
      <c r="D28" s="903">
        <v>90899.526860715006</v>
      </c>
      <c r="E28" s="904">
        <v>1.1245423900000001E-2</v>
      </c>
      <c r="F28" s="905">
        <v>1.32</v>
      </c>
      <c r="G28" s="905">
        <v>0.28000000000000003</v>
      </c>
      <c r="H28" s="905" t="s">
        <v>330</v>
      </c>
      <c r="I28" s="905" t="s">
        <v>330</v>
      </c>
      <c r="J28" s="902" t="s">
        <v>330</v>
      </c>
    </row>
    <row r="29" spans="1:10" s="239" customFormat="1" ht="18" customHeight="1">
      <c r="A29" s="901">
        <v>27</v>
      </c>
      <c r="B29" s="902" t="s">
        <v>539</v>
      </c>
      <c r="C29" s="903">
        <v>6975.4528639999999</v>
      </c>
      <c r="D29" s="903">
        <v>83871.929261960002</v>
      </c>
      <c r="E29" s="904">
        <v>1.03760209E-2</v>
      </c>
      <c r="F29" s="905">
        <v>0.6</v>
      </c>
      <c r="G29" s="905">
        <v>0.08</v>
      </c>
      <c r="H29" s="905" t="s">
        <v>330</v>
      </c>
      <c r="I29" s="905" t="s">
        <v>330</v>
      </c>
      <c r="J29" s="902" t="s">
        <v>330</v>
      </c>
    </row>
    <row r="30" spans="1:10" s="239" customFormat="1" ht="18" customHeight="1">
      <c r="A30" s="901">
        <v>28</v>
      </c>
      <c r="B30" s="902" t="s">
        <v>540</v>
      </c>
      <c r="C30" s="903">
        <v>96.415716000000003</v>
      </c>
      <c r="D30" s="903">
        <v>79690.477284449997</v>
      </c>
      <c r="E30" s="904">
        <v>9.8587223000000009E-3</v>
      </c>
      <c r="F30" s="905">
        <v>0.47</v>
      </c>
      <c r="G30" s="905">
        <v>0.1</v>
      </c>
      <c r="H30" s="905" t="s">
        <v>330</v>
      </c>
      <c r="I30" s="905" t="s">
        <v>330</v>
      </c>
      <c r="J30" s="902" t="s">
        <v>330</v>
      </c>
    </row>
    <row r="31" spans="1:10" s="239" customFormat="1" ht="18" customHeight="1">
      <c r="A31" s="901">
        <v>29</v>
      </c>
      <c r="B31" s="902" t="s">
        <v>1362</v>
      </c>
      <c r="C31" s="903">
        <v>6353.2841879999996</v>
      </c>
      <c r="D31" s="903">
        <v>79458.323643124997</v>
      </c>
      <c r="E31" s="904">
        <v>9.8300019999999991E-3</v>
      </c>
      <c r="F31" s="905">
        <v>-0.17</v>
      </c>
      <c r="G31" s="905">
        <v>0</v>
      </c>
      <c r="H31" s="905" t="s">
        <v>330</v>
      </c>
      <c r="I31" s="905" t="s">
        <v>330</v>
      </c>
      <c r="J31" s="902" t="s">
        <v>330</v>
      </c>
    </row>
    <row r="32" spans="1:10" s="239" customFormat="1" ht="18" customHeight="1">
      <c r="A32" s="901">
        <v>30</v>
      </c>
      <c r="B32" s="902" t="s">
        <v>542</v>
      </c>
      <c r="C32" s="903">
        <v>497.74038200000001</v>
      </c>
      <c r="D32" s="903">
        <v>77930.287423240006</v>
      </c>
      <c r="E32" s="904">
        <v>9.6409644999999999E-3</v>
      </c>
      <c r="F32" s="905">
        <v>1</v>
      </c>
      <c r="G32" s="905">
        <v>0.19</v>
      </c>
      <c r="H32" s="905" t="s">
        <v>330</v>
      </c>
      <c r="I32" s="905" t="s">
        <v>330</v>
      </c>
      <c r="J32" s="902" t="s">
        <v>330</v>
      </c>
    </row>
    <row r="33" spans="1:10" s="239" customFormat="1" ht="18" customHeight="1">
      <c r="A33" s="901">
        <v>31</v>
      </c>
      <c r="B33" s="902" t="s">
        <v>541</v>
      </c>
      <c r="C33" s="903">
        <v>241.72197299999999</v>
      </c>
      <c r="D33" s="903">
        <v>73354.278730915001</v>
      </c>
      <c r="E33" s="904">
        <v>9.0748541999999995E-3</v>
      </c>
      <c r="F33" s="905">
        <v>1.08</v>
      </c>
      <c r="G33" s="905">
        <v>0.27</v>
      </c>
      <c r="H33" s="905" t="s">
        <v>330</v>
      </c>
      <c r="I33" s="905" t="s">
        <v>330</v>
      </c>
      <c r="J33" s="902" t="s">
        <v>330</v>
      </c>
    </row>
    <row r="34" spans="1:10" s="239" customFormat="1" ht="18" customHeight="1">
      <c r="A34" s="901">
        <v>32</v>
      </c>
      <c r="B34" s="902" t="s">
        <v>543</v>
      </c>
      <c r="C34" s="903">
        <v>1145.6677852</v>
      </c>
      <c r="D34" s="903">
        <v>69887.294839519993</v>
      </c>
      <c r="E34" s="904">
        <v>8.6459443999999993E-3</v>
      </c>
      <c r="F34" s="905">
        <v>0.97</v>
      </c>
      <c r="G34" s="905">
        <v>0.35</v>
      </c>
      <c r="H34" s="905" t="s">
        <v>330</v>
      </c>
      <c r="I34" s="905" t="s">
        <v>330</v>
      </c>
      <c r="J34" s="902" t="s">
        <v>330</v>
      </c>
    </row>
    <row r="35" spans="1:10" s="239" customFormat="1" ht="18" customHeight="1">
      <c r="A35" s="901">
        <v>33</v>
      </c>
      <c r="B35" s="902" t="s">
        <v>547</v>
      </c>
      <c r="C35" s="903">
        <v>432.02778899999998</v>
      </c>
      <c r="D35" s="903">
        <v>68919.833528160016</v>
      </c>
      <c r="E35" s="904">
        <v>8.5262571000000002E-3</v>
      </c>
      <c r="F35" s="905">
        <v>1.92</v>
      </c>
      <c r="G35" s="905">
        <v>0.23</v>
      </c>
      <c r="H35" s="905" t="s">
        <v>330</v>
      </c>
      <c r="I35" s="905" t="s">
        <v>330</v>
      </c>
      <c r="J35" s="902" t="s">
        <v>330</v>
      </c>
    </row>
    <row r="36" spans="1:10" s="239" customFormat="1" ht="18" customHeight="1">
      <c r="A36" s="901">
        <v>34</v>
      </c>
      <c r="B36" s="902" t="s">
        <v>545</v>
      </c>
      <c r="C36" s="903">
        <v>6290.1396029999996</v>
      </c>
      <c r="D36" s="903">
        <v>68122.903360174998</v>
      </c>
      <c r="E36" s="904">
        <v>8.4276668000000006E-3</v>
      </c>
      <c r="F36" s="905">
        <v>0.64</v>
      </c>
      <c r="G36" s="905">
        <v>0.12</v>
      </c>
      <c r="H36" s="905" t="s">
        <v>330</v>
      </c>
      <c r="I36" s="905" t="s">
        <v>330</v>
      </c>
      <c r="J36" s="902" t="s">
        <v>330</v>
      </c>
    </row>
    <row r="37" spans="1:10" s="239" customFormat="1" ht="18" customHeight="1">
      <c r="A37" s="901">
        <v>35</v>
      </c>
      <c r="B37" s="902" t="s">
        <v>544</v>
      </c>
      <c r="C37" s="903">
        <v>131.6897582</v>
      </c>
      <c r="D37" s="903">
        <v>67746.732051715007</v>
      </c>
      <c r="E37" s="904">
        <v>8.3811296000000004E-3</v>
      </c>
      <c r="F37" s="905">
        <v>0.87</v>
      </c>
      <c r="G37" s="905">
        <v>0.28999999999999998</v>
      </c>
      <c r="H37" s="905" t="s">
        <v>330</v>
      </c>
      <c r="I37" s="905" t="s">
        <v>330</v>
      </c>
      <c r="J37" s="902" t="s">
        <v>330</v>
      </c>
    </row>
    <row r="38" spans="1:10" s="239" customFormat="1" ht="18" customHeight="1">
      <c r="A38" s="901">
        <v>36</v>
      </c>
      <c r="B38" s="902" t="s">
        <v>548</v>
      </c>
      <c r="C38" s="903">
        <v>161.46205800000001</v>
      </c>
      <c r="D38" s="903">
        <v>66453.468410700007</v>
      </c>
      <c r="E38" s="904">
        <v>8.2211365000000002E-3</v>
      </c>
      <c r="F38" s="905">
        <v>0.34</v>
      </c>
      <c r="G38" s="905">
        <v>0.03</v>
      </c>
      <c r="H38" s="905" t="s">
        <v>330</v>
      </c>
      <c r="I38" s="905" t="s">
        <v>330</v>
      </c>
      <c r="J38" s="902" t="s">
        <v>330</v>
      </c>
    </row>
    <row r="39" spans="1:10" s="239" customFormat="1" ht="18" customHeight="1">
      <c r="A39" s="901">
        <v>37</v>
      </c>
      <c r="B39" s="902" t="s">
        <v>546</v>
      </c>
      <c r="C39" s="903">
        <v>224.72165229999999</v>
      </c>
      <c r="D39" s="903">
        <v>66449.702584125</v>
      </c>
      <c r="E39" s="904">
        <v>8.2206706000000004E-3</v>
      </c>
      <c r="F39" s="905">
        <v>1.53</v>
      </c>
      <c r="G39" s="905">
        <v>0.28999999999999998</v>
      </c>
      <c r="H39" s="905" t="s">
        <v>330</v>
      </c>
      <c r="I39" s="905" t="s">
        <v>330</v>
      </c>
      <c r="J39" s="902" t="s">
        <v>330</v>
      </c>
    </row>
    <row r="40" spans="1:10" s="239" customFormat="1" ht="18" customHeight="1">
      <c r="A40" s="901">
        <v>38</v>
      </c>
      <c r="B40" s="902" t="s">
        <v>549</v>
      </c>
      <c r="C40" s="903">
        <v>1001.040042</v>
      </c>
      <c r="D40" s="903">
        <v>58002.2917887</v>
      </c>
      <c r="E40" s="904">
        <v>7.1756188000000002E-3</v>
      </c>
      <c r="F40" s="905">
        <v>0.89</v>
      </c>
      <c r="G40" s="905">
        <v>0.18</v>
      </c>
      <c r="H40" s="905" t="s">
        <v>330</v>
      </c>
      <c r="I40" s="905" t="s">
        <v>330</v>
      </c>
      <c r="J40" s="902" t="s">
        <v>330</v>
      </c>
    </row>
    <row r="41" spans="1:10" s="239" customFormat="1" ht="18" customHeight="1">
      <c r="A41" s="901">
        <v>39</v>
      </c>
      <c r="B41" s="902" t="s">
        <v>551</v>
      </c>
      <c r="C41" s="903">
        <v>650.733068</v>
      </c>
      <c r="D41" s="903">
        <v>56870.749865559999</v>
      </c>
      <c r="E41" s="904">
        <v>7.0356326999999998E-3</v>
      </c>
      <c r="F41" s="905">
        <v>0.57999999999999996</v>
      </c>
      <c r="G41" s="905">
        <v>0.04</v>
      </c>
      <c r="H41" s="905" t="s">
        <v>330</v>
      </c>
      <c r="I41" s="905" t="s">
        <v>330</v>
      </c>
      <c r="J41" s="902" t="s">
        <v>330</v>
      </c>
    </row>
    <row r="42" spans="1:10" s="239" customFormat="1" ht="18" customHeight="1">
      <c r="A42" s="906">
        <v>40</v>
      </c>
      <c r="B42" s="907" t="s">
        <v>550</v>
      </c>
      <c r="C42" s="908">
        <v>24.086829600000002</v>
      </c>
      <c r="D42" s="908">
        <v>54207.03805232</v>
      </c>
      <c r="E42" s="909">
        <v>6.7060977999999997E-3</v>
      </c>
      <c r="F42" s="910">
        <v>0.43</v>
      </c>
      <c r="G42" s="910">
        <v>0.05</v>
      </c>
      <c r="H42" s="910" t="s">
        <v>330</v>
      </c>
      <c r="I42" s="910" t="s">
        <v>330</v>
      </c>
      <c r="J42" s="907" t="s">
        <v>330</v>
      </c>
    </row>
    <row r="43" spans="1:10" s="239" customFormat="1" ht="18" customHeight="1">
      <c r="A43" s="911">
        <v>41</v>
      </c>
      <c r="B43" s="912" t="s">
        <v>552</v>
      </c>
      <c r="C43" s="913">
        <v>371.71990390000002</v>
      </c>
      <c r="D43" s="913">
        <v>27905.346250099999</v>
      </c>
      <c r="E43" s="914">
        <v>3.4522451000000001E-3</v>
      </c>
      <c r="F43" s="915">
        <v>1.17</v>
      </c>
      <c r="G43" s="915">
        <v>0.16</v>
      </c>
      <c r="H43" s="915" t="s">
        <v>330</v>
      </c>
      <c r="I43" s="915" t="s">
        <v>330</v>
      </c>
      <c r="J43" s="912" t="s">
        <v>330</v>
      </c>
    </row>
    <row r="44" spans="1:10" s="239" customFormat="1" ht="18" customHeight="1">
      <c r="A44" s="370"/>
      <c r="B44" s="371"/>
      <c r="C44" s="372"/>
      <c r="D44" s="372"/>
      <c r="E44" s="373"/>
      <c r="F44" s="374"/>
      <c r="G44" s="374"/>
      <c r="H44" s="374"/>
      <c r="I44" s="374"/>
      <c r="J44" s="371"/>
    </row>
    <row r="45" spans="1:10" s="239" customFormat="1" ht="18.75" customHeight="1">
      <c r="A45" s="1378" t="s">
        <v>122</v>
      </c>
      <c r="B45" s="1378"/>
      <c r="C45" s="1378"/>
      <c r="D45" s="1378"/>
      <c r="E45" s="1378"/>
      <c r="F45" s="1378"/>
      <c r="G45" s="1378"/>
      <c r="H45" s="1378"/>
      <c r="I45" s="1378"/>
      <c r="J45" s="1378"/>
    </row>
    <row r="46" spans="1:10" s="239" customFormat="1" ht="18" customHeight="1">
      <c r="A46" s="1378" t="s">
        <v>553</v>
      </c>
      <c r="B46" s="1378"/>
      <c r="C46" s="1378"/>
      <c r="D46" s="1378"/>
      <c r="E46" s="1378"/>
      <c r="F46" s="1378"/>
      <c r="G46" s="1378"/>
      <c r="H46" s="1378"/>
      <c r="I46" s="1378"/>
      <c r="J46" s="1378"/>
    </row>
    <row r="47" spans="1:10" s="239" customFormat="1" ht="18" customHeight="1">
      <c r="A47" s="1378" t="s">
        <v>554</v>
      </c>
      <c r="B47" s="1378"/>
      <c r="C47" s="1378"/>
      <c r="D47" s="1378"/>
      <c r="E47" s="1378"/>
      <c r="F47" s="1378"/>
      <c r="G47" s="1378"/>
      <c r="H47" s="1378"/>
      <c r="I47" s="1378"/>
      <c r="J47" s="1378"/>
    </row>
    <row r="48" spans="1:10" s="239" customFormat="1" ht="18" customHeight="1">
      <c r="A48" s="1378" t="s">
        <v>555</v>
      </c>
      <c r="B48" s="1378"/>
      <c r="C48" s="1378"/>
      <c r="D48" s="1378"/>
      <c r="E48" s="1378"/>
      <c r="F48" s="1378"/>
      <c r="G48" s="1378"/>
      <c r="H48" s="1378"/>
      <c r="I48" s="1378"/>
      <c r="J48" s="1378"/>
    </row>
    <row r="49" spans="1:10" s="239" customFormat="1" ht="18" customHeight="1">
      <c r="A49" s="1378" t="s">
        <v>556</v>
      </c>
      <c r="B49" s="1378"/>
      <c r="C49" s="1378"/>
      <c r="D49" s="1378"/>
      <c r="E49" s="1378"/>
      <c r="F49" s="1378"/>
      <c r="G49" s="1378"/>
      <c r="H49" s="1378"/>
      <c r="I49" s="1378"/>
      <c r="J49" s="1378"/>
    </row>
    <row r="50" spans="1:10" s="239" customFormat="1" ht="33" customHeight="1">
      <c r="A50" s="1379" t="s">
        <v>1363</v>
      </c>
      <c r="B50" s="1379"/>
      <c r="C50" s="1379"/>
      <c r="D50" s="1379"/>
      <c r="E50" s="1379"/>
      <c r="F50" s="1379"/>
      <c r="G50" s="1379"/>
      <c r="H50" s="1379"/>
      <c r="I50" s="1379"/>
      <c r="J50" s="1379"/>
    </row>
    <row r="51" spans="1:10" s="239" customFormat="1" ht="18" customHeight="1">
      <c r="A51" s="1315" t="s">
        <v>407</v>
      </c>
      <c r="B51" s="1315"/>
      <c r="C51" s="1315"/>
      <c r="D51" s="1315"/>
      <c r="E51" s="1315"/>
      <c r="F51" s="1315"/>
      <c r="G51" s="1315"/>
      <c r="H51" s="1315"/>
      <c r="I51" s="1315"/>
      <c r="J51" s="1315"/>
    </row>
    <row r="52" spans="1:10" s="239" customFormat="1" ht="28.35" customHeight="1"/>
  </sheetData>
  <mergeCells count="8">
    <mergeCell ref="A51:J51"/>
    <mergeCell ref="A1:G1"/>
    <mergeCell ref="A45:J45"/>
    <mergeCell ref="A46:J46"/>
    <mergeCell ref="A47:J47"/>
    <mergeCell ref="A48:J48"/>
    <mergeCell ref="A49:J49"/>
    <mergeCell ref="A50:J50"/>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G1"/>
    </sheetView>
  </sheetViews>
  <sheetFormatPr defaultColWidth="9.140625" defaultRowHeight="15"/>
  <cols>
    <col min="1" max="10" width="10.5703125" style="238" bestFit="1" customWidth="1"/>
    <col min="11" max="11" width="4.5703125" style="238" bestFit="1" customWidth="1"/>
    <col min="12" max="16384" width="9.140625" style="238"/>
  </cols>
  <sheetData>
    <row r="1" spans="1:10" ht="15.75" customHeight="1">
      <c r="A1" s="1307" t="s">
        <v>557</v>
      </c>
      <c r="B1" s="1307"/>
      <c r="C1" s="1307"/>
      <c r="D1" s="1307"/>
      <c r="E1" s="1307"/>
      <c r="F1" s="1307"/>
      <c r="G1" s="1307"/>
    </row>
    <row r="2" spans="1:10" s="239" customFormat="1" ht="15" customHeight="1">
      <c r="A2" s="1330" t="s">
        <v>207</v>
      </c>
      <c r="B2" s="1332" t="s">
        <v>85</v>
      </c>
      <c r="C2" s="1333"/>
      <c r="D2" s="1334"/>
      <c r="E2" s="1332" t="s">
        <v>86</v>
      </c>
      <c r="F2" s="1333"/>
      <c r="G2" s="1334"/>
      <c r="H2" s="1332" t="s">
        <v>87</v>
      </c>
      <c r="I2" s="1333"/>
      <c r="J2" s="1334"/>
    </row>
    <row r="3" spans="1:10" s="239" customFormat="1" ht="48.75" customHeight="1">
      <c r="A3" s="1331"/>
      <c r="B3" s="847" t="s">
        <v>558</v>
      </c>
      <c r="C3" s="847" t="s">
        <v>559</v>
      </c>
      <c r="D3" s="847" t="s">
        <v>560</v>
      </c>
      <c r="E3" s="847" t="s">
        <v>558</v>
      </c>
      <c r="F3" s="847" t="s">
        <v>559</v>
      </c>
      <c r="G3" s="847" t="s">
        <v>560</v>
      </c>
      <c r="H3" s="847" t="s">
        <v>558</v>
      </c>
      <c r="I3" s="847" t="s">
        <v>559</v>
      </c>
      <c r="J3" s="847" t="s">
        <v>560</v>
      </c>
    </row>
    <row r="4" spans="1:10" s="245" customFormat="1" ht="15.75" customHeight="1">
      <c r="A4" s="848" t="s">
        <v>78</v>
      </c>
      <c r="B4" s="849">
        <v>2367</v>
      </c>
      <c r="C4" s="849">
        <v>1599</v>
      </c>
      <c r="D4" s="916">
        <v>1.480300188</v>
      </c>
      <c r="E4" s="917">
        <v>1285</v>
      </c>
      <c r="F4" s="917">
        <v>953</v>
      </c>
      <c r="G4" s="918">
        <v>1.35</v>
      </c>
      <c r="H4" s="919">
        <v>2</v>
      </c>
      <c r="I4" s="919">
        <v>4</v>
      </c>
      <c r="J4" s="920">
        <v>0.5</v>
      </c>
    </row>
    <row r="5" spans="1:10" s="245" customFormat="1" ht="15.75" customHeight="1">
      <c r="A5" s="853" t="s">
        <v>79</v>
      </c>
      <c r="B5" s="854">
        <v>2148</v>
      </c>
      <c r="C5" s="854">
        <v>1886</v>
      </c>
      <c r="D5" s="921">
        <v>1.1389183457051961</v>
      </c>
      <c r="E5" s="855">
        <v>1334</v>
      </c>
      <c r="F5" s="855">
        <v>921</v>
      </c>
      <c r="G5" s="922">
        <v>1.45</v>
      </c>
      <c r="H5" s="854">
        <v>1</v>
      </c>
      <c r="I5" s="854">
        <v>1</v>
      </c>
      <c r="J5" s="921">
        <v>1</v>
      </c>
    </row>
    <row r="6" spans="1:10" s="239" customFormat="1" ht="15.75" customHeight="1">
      <c r="A6" s="857" t="s">
        <v>169</v>
      </c>
      <c r="B6" s="858">
        <v>2590</v>
      </c>
      <c r="C6" s="858">
        <v>1271</v>
      </c>
      <c r="D6" s="923">
        <v>2.0377655389457119</v>
      </c>
      <c r="E6" s="861">
        <v>1802</v>
      </c>
      <c r="F6" s="861">
        <v>607</v>
      </c>
      <c r="G6" s="924">
        <v>2.97</v>
      </c>
      <c r="H6" s="859">
        <v>1</v>
      </c>
      <c r="I6" s="859">
        <v>1</v>
      </c>
      <c r="J6" s="925">
        <v>1</v>
      </c>
    </row>
    <row r="7" spans="1:10" s="239" customFormat="1" ht="15.75" customHeight="1">
      <c r="A7" s="857" t="s">
        <v>170</v>
      </c>
      <c r="B7" s="858">
        <v>2625</v>
      </c>
      <c r="C7" s="858">
        <v>1276</v>
      </c>
      <c r="D7" s="923">
        <v>2.0572100313479624</v>
      </c>
      <c r="E7" s="861">
        <v>1850</v>
      </c>
      <c r="F7" s="861">
        <v>572</v>
      </c>
      <c r="G7" s="924">
        <v>3.23</v>
      </c>
      <c r="H7" s="859">
        <v>1</v>
      </c>
      <c r="I7" s="859">
        <v>0</v>
      </c>
      <c r="J7" s="925">
        <v>0</v>
      </c>
    </row>
    <row r="8" spans="1:10" s="239" customFormat="1" ht="15.75" customHeight="1">
      <c r="A8" s="857" t="s">
        <v>275</v>
      </c>
      <c r="B8" s="858">
        <v>2494</v>
      </c>
      <c r="C8" s="858">
        <v>1427</v>
      </c>
      <c r="D8" s="923">
        <v>1.7477224947442187</v>
      </c>
      <c r="E8" s="861">
        <v>1791</v>
      </c>
      <c r="F8" s="861">
        <v>664</v>
      </c>
      <c r="G8" s="924">
        <v>2.7</v>
      </c>
      <c r="H8" s="859">
        <v>0</v>
      </c>
      <c r="I8" s="859">
        <v>0</v>
      </c>
      <c r="J8" s="925">
        <v>0</v>
      </c>
    </row>
    <row r="9" spans="1:10" s="239" customFormat="1" ht="15.75" customHeight="1">
      <c r="A9" s="857" t="s">
        <v>276</v>
      </c>
      <c r="B9" s="858">
        <v>2236</v>
      </c>
      <c r="C9" s="858">
        <v>1695</v>
      </c>
      <c r="D9" s="923">
        <v>1.3191740412979351</v>
      </c>
      <c r="E9" s="861">
        <v>1605</v>
      </c>
      <c r="F9" s="861">
        <v>861</v>
      </c>
      <c r="G9" s="924">
        <v>1.86</v>
      </c>
      <c r="H9" s="859">
        <v>0</v>
      </c>
      <c r="I9" s="859">
        <v>0</v>
      </c>
      <c r="J9" s="925">
        <v>0</v>
      </c>
    </row>
    <row r="10" spans="1:10" s="239" customFormat="1" ht="15.75" customHeight="1">
      <c r="A10" s="857" t="s">
        <v>1333</v>
      </c>
      <c r="B10" s="858">
        <v>2459</v>
      </c>
      <c r="C10" s="858">
        <v>1490</v>
      </c>
      <c r="D10" s="923">
        <v>1.6503355704697986</v>
      </c>
      <c r="E10" s="861">
        <v>1626</v>
      </c>
      <c r="F10" s="861">
        <v>847</v>
      </c>
      <c r="G10" s="924">
        <v>1.92</v>
      </c>
      <c r="H10" s="859">
        <v>1</v>
      </c>
      <c r="I10" s="859">
        <v>0</v>
      </c>
      <c r="J10" s="925">
        <v>0</v>
      </c>
    </row>
    <row r="11" spans="1:10" s="239" customFormat="1" ht="19.5" customHeight="1">
      <c r="A11" s="333"/>
      <c r="B11" s="334"/>
      <c r="C11" s="334"/>
      <c r="D11" s="375"/>
      <c r="E11" s="302"/>
      <c r="F11" s="302"/>
      <c r="G11" s="376"/>
      <c r="H11" s="346"/>
      <c r="I11" s="346"/>
      <c r="J11" s="377"/>
    </row>
    <row r="12" spans="1:10" s="239" customFormat="1" ht="18" customHeight="1">
      <c r="A12" s="378" t="s">
        <v>561</v>
      </c>
      <c r="B12" s="378"/>
      <c r="C12" s="378"/>
      <c r="D12" s="378"/>
      <c r="E12" s="378"/>
      <c r="F12" s="378"/>
    </row>
    <row r="13" spans="1:10" s="239" customFormat="1" ht="18" customHeight="1">
      <c r="A13" s="1307" t="s">
        <v>1288</v>
      </c>
      <c r="B13" s="1307"/>
      <c r="C13" s="1307"/>
      <c r="D13" s="1307"/>
      <c r="E13" s="1307"/>
      <c r="F13" s="1307"/>
    </row>
    <row r="14" spans="1:10" s="239" customFormat="1" ht="27.6" customHeight="1">
      <c r="A14" s="1307" t="s">
        <v>261</v>
      </c>
      <c r="B14" s="1307"/>
      <c r="C14" s="1307"/>
      <c r="D14" s="1307"/>
      <c r="E14" s="1307"/>
      <c r="F14" s="1307"/>
    </row>
    <row r="15" spans="1:10" s="239" customFormat="1">
      <c r="G15" s="238"/>
    </row>
  </sheetData>
  <mergeCells count="7">
    <mergeCell ref="A14:F14"/>
    <mergeCell ref="H2:J2"/>
    <mergeCell ref="A13:F13"/>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0"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sqref="A1:G1"/>
    </sheetView>
  </sheetViews>
  <sheetFormatPr defaultColWidth="9.140625" defaultRowHeight="15"/>
  <cols>
    <col min="1" max="1" width="9.85546875" style="238" bestFit="1" customWidth="1"/>
    <col min="2" max="10" width="13.5703125" style="238" bestFit="1" customWidth="1"/>
    <col min="11" max="16384" width="9.140625" style="238"/>
  </cols>
  <sheetData>
    <row r="1" spans="1:12" ht="13.5" customHeight="1">
      <c r="A1" s="1307" t="s">
        <v>562</v>
      </c>
      <c r="B1" s="1307"/>
      <c r="C1" s="1307"/>
      <c r="D1" s="1307"/>
      <c r="E1" s="1307"/>
      <c r="F1" s="1307"/>
      <c r="G1" s="1307"/>
    </row>
    <row r="2" spans="1:12" s="239" customFormat="1" ht="27.75" customHeight="1">
      <c r="A2" s="1353" t="s">
        <v>563</v>
      </c>
      <c r="B2" s="1332" t="s">
        <v>85</v>
      </c>
      <c r="C2" s="1333"/>
      <c r="D2" s="1334"/>
      <c r="E2" s="1332" t="s">
        <v>86</v>
      </c>
      <c r="F2" s="1333"/>
      <c r="G2" s="1334"/>
      <c r="H2" s="1332" t="s">
        <v>87</v>
      </c>
      <c r="I2" s="1333"/>
      <c r="J2" s="1334"/>
    </row>
    <row r="3" spans="1:12" s="239" customFormat="1" ht="48" customHeight="1">
      <c r="A3" s="1354"/>
      <c r="B3" s="847" t="s">
        <v>564</v>
      </c>
      <c r="C3" s="847" t="s">
        <v>364</v>
      </c>
      <c r="D3" s="847" t="s">
        <v>565</v>
      </c>
      <c r="E3" s="847" t="s">
        <v>564</v>
      </c>
      <c r="F3" s="847" t="s">
        <v>566</v>
      </c>
      <c r="G3" s="847" t="s">
        <v>565</v>
      </c>
      <c r="H3" s="847" t="s">
        <v>564</v>
      </c>
      <c r="I3" s="847" t="s">
        <v>364</v>
      </c>
      <c r="J3" s="847" t="s">
        <v>565</v>
      </c>
    </row>
    <row r="4" spans="1:12" s="245" customFormat="1" ht="18" customHeight="1">
      <c r="A4" s="848" t="s">
        <v>78</v>
      </c>
      <c r="B4" s="849">
        <v>5433</v>
      </c>
      <c r="C4" s="849">
        <v>4159</v>
      </c>
      <c r="D4" s="926">
        <v>76.550708632431437</v>
      </c>
      <c r="E4" s="849">
        <v>2179</v>
      </c>
      <c r="F4" s="849">
        <v>2661</v>
      </c>
      <c r="G4" s="927">
        <v>122.12023864157871</v>
      </c>
      <c r="H4" s="850">
        <v>291</v>
      </c>
      <c r="I4" s="850">
        <v>11</v>
      </c>
      <c r="J4" s="927">
        <v>3.7800687285223367</v>
      </c>
    </row>
    <row r="5" spans="1:12" s="245" customFormat="1" ht="18" customHeight="1">
      <c r="A5" s="853" t="s">
        <v>79</v>
      </c>
      <c r="B5" s="928">
        <v>5239</v>
      </c>
      <c r="C5" s="928">
        <v>4132</v>
      </c>
      <c r="D5" s="929">
        <f>C5/B5*100</f>
        <v>78.870013361328489</v>
      </c>
      <c r="E5" s="930">
        <v>2270</v>
      </c>
      <c r="F5" s="855">
        <v>2567</v>
      </c>
      <c r="G5" s="929">
        <f>F5/E5*100</f>
        <v>113.08370044052865</v>
      </c>
      <c r="H5" s="850">
        <v>282</v>
      </c>
      <c r="I5" s="854">
        <v>5</v>
      </c>
      <c r="J5" s="929">
        <f>I5/H5*100</f>
        <v>1.773049645390071</v>
      </c>
      <c r="K5" s="379"/>
      <c r="L5" s="379"/>
    </row>
    <row r="6" spans="1:12" s="239" customFormat="1" ht="18" customHeight="1">
      <c r="A6" s="857" t="s">
        <v>169</v>
      </c>
      <c r="B6" s="858">
        <v>5446</v>
      </c>
      <c r="C6" s="858">
        <v>3943</v>
      </c>
      <c r="D6" s="880">
        <f t="shared" ref="D6:D10" si="0">C6/B6*100</f>
        <v>72.401762761659938</v>
      </c>
      <c r="E6" s="861">
        <v>2202</v>
      </c>
      <c r="F6" s="858">
        <v>2314</v>
      </c>
      <c r="G6" s="880">
        <f t="shared" ref="G6:G10" si="1">F6/E6*100</f>
        <v>105.08628519527703</v>
      </c>
      <c r="H6" s="859">
        <v>285</v>
      </c>
      <c r="I6" s="859">
        <v>3</v>
      </c>
      <c r="J6" s="880">
        <f t="shared" ref="J6:J10" si="2">I6/H6*100</f>
        <v>1.0526315789473684</v>
      </c>
      <c r="K6" s="379"/>
      <c r="L6" s="379"/>
    </row>
    <row r="7" spans="1:12" s="239" customFormat="1" ht="18" customHeight="1">
      <c r="A7" s="857" t="s">
        <v>170</v>
      </c>
      <c r="B7" s="858">
        <v>5454</v>
      </c>
      <c r="C7" s="858">
        <v>3990</v>
      </c>
      <c r="D7" s="880">
        <f t="shared" si="0"/>
        <v>73.157315731573163</v>
      </c>
      <c r="E7" s="861">
        <v>2213</v>
      </c>
      <c r="F7" s="858">
        <v>2338</v>
      </c>
      <c r="G7" s="880">
        <f t="shared" si="1"/>
        <v>105.64844103027565</v>
      </c>
      <c r="H7" s="859">
        <v>283</v>
      </c>
      <c r="I7" s="859">
        <v>2</v>
      </c>
      <c r="J7" s="880">
        <f t="shared" si="2"/>
        <v>0.70671378091872794</v>
      </c>
      <c r="K7" s="379"/>
      <c r="L7" s="379"/>
    </row>
    <row r="8" spans="1:12" s="239" customFormat="1" ht="18" customHeight="1">
      <c r="A8" s="857" t="s">
        <v>275</v>
      </c>
      <c r="B8" s="858">
        <v>5409</v>
      </c>
      <c r="C8" s="858">
        <v>4008</v>
      </c>
      <c r="D8" s="880">
        <f t="shared" si="0"/>
        <v>74.09872434830838</v>
      </c>
      <c r="E8" s="861">
        <v>2232</v>
      </c>
      <c r="F8" s="858">
        <v>2366</v>
      </c>
      <c r="G8" s="880">
        <f t="shared" si="1"/>
        <v>106.0035842293907</v>
      </c>
      <c r="H8" s="859">
        <v>282</v>
      </c>
      <c r="I8" s="859">
        <v>2</v>
      </c>
      <c r="J8" s="880">
        <f t="shared" si="2"/>
        <v>0.70921985815602839</v>
      </c>
      <c r="K8" s="379"/>
      <c r="L8" s="379"/>
    </row>
    <row r="9" spans="1:12" s="239" customFormat="1" ht="18" customHeight="1">
      <c r="A9" s="857" t="s">
        <v>276</v>
      </c>
      <c r="B9" s="858">
        <v>5218</v>
      </c>
      <c r="C9" s="858">
        <v>4014</v>
      </c>
      <c r="D9" s="880">
        <f t="shared" si="0"/>
        <v>76.926025297048668</v>
      </c>
      <c r="E9" s="861">
        <v>2250</v>
      </c>
      <c r="F9" s="858">
        <v>2378</v>
      </c>
      <c r="G9" s="880">
        <f t="shared" si="1"/>
        <v>105.6888888888889</v>
      </c>
      <c r="H9" s="859">
        <v>282</v>
      </c>
      <c r="I9" s="859">
        <v>1</v>
      </c>
      <c r="J9" s="880">
        <f t="shared" si="2"/>
        <v>0.3546099290780142</v>
      </c>
      <c r="K9" s="379"/>
      <c r="L9" s="379"/>
    </row>
    <row r="10" spans="1:12" s="239" customFormat="1" ht="15" customHeight="1">
      <c r="A10" s="857" t="s">
        <v>1333</v>
      </c>
      <c r="B10" s="858">
        <v>5239</v>
      </c>
      <c r="C10" s="858">
        <v>4036</v>
      </c>
      <c r="D10" s="880">
        <f t="shared" si="0"/>
        <v>77.03760259591526</v>
      </c>
      <c r="E10" s="861">
        <v>2270</v>
      </c>
      <c r="F10" s="858">
        <v>2398</v>
      </c>
      <c r="G10" s="880">
        <f t="shared" si="1"/>
        <v>105.63876651982378</v>
      </c>
      <c r="H10" s="859">
        <v>282</v>
      </c>
      <c r="I10" s="859">
        <v>1</v>
      </c>
      <c r="J10" s="880">
        <f t="shared" si="2"/>
        <v>0.3546099290780142</v>
      </c>
      <c r="K10" s="379"/>
      <c r="L10" s="379"/>
    </row>
    <row r="11" spans="1:12" s="239" customFormat="1" ht="34.5" customHeight="1">
      <c r="A11" s="333"/>
      <c r="B11" s="334"/>
      <c r="C11" s="334"/>
      <c r="D11" s="357"/>
      <c r="E11" s="302"/>
      <c r="F11" s="334"/>
      <c r="G11" s="357"/>
      <c r="H11" s="346"/>
      <c r="I11" s="346"/>
      <c r="J11" s="357"/>
      <c r="K11" s="379"/>
      <c r="L11" s="379"/>
    </row>
    <row r="12" spans="1:12" s="239" customFormat="1" ht="15" customHeight="1">
      <c r="A12" s="1337" t="s">
        <v>1288</v>
      </c>
      <c r="B12" s="1337"/>
      <c r="C12" s="1337"/>
      <c r="D12" s="1337"/>
      <c r="E12" s="1337"/>
      <c r="F12" s="1337"/>
      <c r="G12" s="1337"/>
    </row>
    <row r="13" spans="1:12" s="239" customFormat="1" ht="13.5" customHeight="1">
      <c r="A13" s="1380" t="s">
        <v>361</v>
      </c>
      <c r="B13" s="1314"/>
      <c r="C13" s="1314"/>
      <c r="D13" s="1314"/>
      <c r="E13" s="1314"/>
      <c r="F13" s="1314"/>
      <c r="G13" s="1314"/>
      <c r="H13" s="1314"/>
      <c r="I13" s="1314"/>
      <c r="J13" s="1314"/>
    </row>
    <row r="14" spans="1:12" s="239" customFormat="1" ht="15" customHeight="1">
      <c r="A14" s="665"/>
      <c r="B14" s="665"/>
      <c r="C14" s="665"/>
      <c r="D14" s="665"/>
      <c r="E14" s="665"/>
      <c r="F14" s="665"/>
      <c r="G14" s="665"/>
    </row>
    <row r="15" spans="1:12" s="239" customFormat="1">
      <c r="A15" s="1337" t="s">
        <v>261</v>
      </c>
      <c r="B15" s="1337"/>
      <c r="C15" s="1337"/>
      <c r="D15" s="1337"/>
      <c r="E15" s="1337"/>
      <c r="F15" s="1337"/>
      <c r="G15" s="1337"/>
    </row>
  </sheetData>
  <mergeCells count="8">
    <mergeCell ref="H2:J2"/>
    <mergeCell ref="A12:G12"/>
    <mergeCell ref="A13:J13"/>
    <mergeCell ref="A15:G15"/>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zoomScaleNormal="100" workbookViewId="0">
      <pane xSplit="1" ySplit="3" topLeftCell="B4" activePane="bottomRight" state="frozen"/>
      <selection pane="topRight" activeCell="B1" sqref="B1"/>
      <selection pane="bottomLeft" activeCell="A4" sqref="A4"/>
      <selection pane="bottomRight" activeCell="E14" sqref="E14"/>
    </sheetView>
  </sheetViews>
  <sheetFormatPr defaultRowHeight="15"/>
  <cols>
    <col min="1" max="1" width="10.5703125" customWidth="1"/>
    <col min="2" max="2" width="28.7109375" customWidth="1"/>
    <col min="3" max="3" width="9.85546875" customWidth="1"/>
    <col min="4" max="4" width="10" customWidth="1"/>
    <col min="5" max="5" width="11.710937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0.7109375" customWidth="1"/>
    <col min="16" max="16" width="21.7109375" customWidth="1"/>
    <col min="17" max="17" width="11.710937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c r="A1" s="1203" t="s">
        <v>3</v>
      </c>
      <c r="B1" s="1204"/>
      <c r="C1" s="1204"/>
      <c r="D1" s="1204"/>
      <c r="E1" s="1204"/>
      <c r="F1" s="1204"/>
      <c r="G1" s="1204"/>
      <c r="H1" s="1204"/>
      <c r="I1" s="1204"/>
      <c r="J1" s="1204"/>
      <c r="K1" s="1204"/>
      <c r="L1" s="1204"/>
      <c r="M1" s="1204"/>
      <c r="N1" s="1204"/>
      <c r="O1" s="1204"/>
      <c r="P1" s="1204"/>
      <c r="Q1" s="1204"/>
    </row>
    <row r="2" spans="1:17">
      <c r="A2" s="1207" t="s">
        <v>125</v>
      </c>
      <c r="B2" s="1209" t="s">
        <v>126</v>
      </c>
      <c r="C2" s="1206" t="s">
        <v>127</v>
      </c>
      <c r="D2" s="1206" t="s">
        <v>128</v>
      </c>
      <c r="E2" s="1206" t="s">
        <v>129</v>
      </c>
      <c r="F2" s="1206" t="s">
        <v>130</v>
      </c>
      <c r="G2" s="1206" t="s">
        <v>131</v>
      </c>
      <c r="H2" s="1206" t="s">
        <v>132</v>
      </c>
      <c r="I2" s="1212" t="s">
        <v>133</v>
      </c>
      <c r="J2" s="1213"/>
      <c r="K2" s="1214"/>
      <c r="L2" s="1206" t="s">
        <v>134</v>
      </c>
      <c r="M2" s="1212" t="s">
        <v>135</v>
      </c>
      <c r="N2" s="1213"/>
      <c r="O2" s="1213"/>
      <c r="P2" s="1213"/>
      <c r="Q2" s="1205" t="s">
        <v>136</v>
      </c>
    </row>
    <row r="3" spans="1:17" ht="30">
      <c r="A3" s="1208"/>
      <c r="B3" s="1210"/>
      <c r="C3" s="1211"/>
      <c r="D3" s="1211"/>
      <c r="E3" s="1211"/>
      <c r="F3" s="1211"/>
      <c r="G3" s="1211"/>
      <c r="H3" s="1211"/>
      <c r="I3" s="25" t="s">
        <v>137</v>
      </c>
      <c r="J3" s="25" t="s">
        <v>138</v>
      </c>
      <c r="K3" s="25" t="s">
        <v>139</v>
      </c>
      <c r="L3" s="1211"/>
      <c r="M3" s="25" t="s">
        <v>140</v>
      </c>
      <c r="N3" s="25" t="s">
        <v>141</v>
      </c>
      <c r="O3" s="25" t="s">
        <v>142</v>
      </c>
      <c r="P3" s="26" t="s">
        <v>143</v>
      </c>
      <c r="Q3" s="1206"/>
    </row>
    <row r="4" spans="1:17" ht="15.75">
      <c r="A4" s="27">
        <v>1</v>
      </c>
      <c r="B4" s="623" t="s">
        <v>1290</v>
      </c>
      <c r="C4" s="624">
        <v>45139</v>
      </c>
      <c r="D4" s="625" t="s">
        <v>145</v>
      </c>
      <c r="E4" s="626">
        <v>1825377</v>
      </c>
      <c r="F4" s="626">
        <v>10</v>
      </c>
      <c r="G4" s="633">
        <v>20</v>
      </c>
      <c r="H4" s="626">
        <v>30</v>
      </c>
      <c r="I4" s="626">
        <v>5.4761309999999996</v>
      </c>
      <c r="J4" s="634">
        <v>0</v>
      </c>
      <c r="K4" s="626">
        <v>5.4761309999999996</v>
      </c>
      <c r="L4" s="633">
        <v>2.2214999999999998</v>
      </c>
      <c r="M4" s="627">
        <v>0</v>
      </c>
      <c r="N4" s="627">
        <v>0</v>
      </c>
      <c r="O4" s="627">
        <v>0</v>
      </c>
      <c r="P4" s="627">
        <v>0</v>
      </c>
      <c r="Q4" s="628">
        <v>0</v>
      </c>
    </row>
    <row r="5" spans="1:17" ht="15.75">
      <c r="A5" s="27">
        <v>2</v>
      </c>
      <c r="B5" s="623" t="s">
        <v>1291</v>
      </c>
      <c r="C5" s="624">
        <v>45139</v>
      </c>
      <c r="D5" s="625" t="s">
        <v>145</v>
      </c>
      <c r="E5" s="626">
        <v>24649206</v>
      </c>
      <c r="F5" s="626">
        <v>1</v>
      </c>
      <c r="G5" s="633">
        <v>19</v>
      </c>
      <c r="H5" s="626">
        <v>20</v>
      </c>
      <c r="I5" s="626">
        <v>49.298411999999999</v>
      </c>
      <c r="J5" s="634">
        <v>0</v>
      </c>
      <c r="K5" s="626">
        <v>49.298411999999999</v>
      </c>
      <c r="L5" s="633">
        <v>1.8076000000000001</v>
      </c>
      <c r="M5" s="627">
        <v>0</v>
      </c>
      <c r="N5" s="627">
        <v>0</v>
      </c>
      <c r="O5" s="627">
        <v>0</v>
      </c>
      <c r="P5" s="627">
        <v>0</v>
      </c>
      <c r="Q5" s="628">
        <v>0</v>
      </c>
    </row>
    <row r="6" spans="1:17" ht="30">
      <c r="A6" s="27">
        <v>3</v>
      </c>
      <c r="B6" s="629" t="s">
        <v>1292</v>
      </c>
      <c r="C6" s="624">
        <v>45140</v>
      </c>
      <c r="D6" s="625" t="s">
        <v>145</v>
      </c>
      <c r="E6" s="626">
        <v>9000000</v>
      </c>
      <c r="F6" s="626">
        <v>10</v>
      </c>
      <c r="G6" s="633">
        <v>0</v>
      </c>
      <c r="H6" s="626">
        <v>10</v>
      </c>
      <c r="I6" s="626">
        <v>9</v>
      </c>
      <c r="J6" s="634">
        <v>0</v>
      </c>
      <c r="K6" s="626">
        <v>9</v>
      </c>
      <c r="L6" s="633">
        <v>0.99470000000000003</v>
      </c>
      <c r="M6" s="627">
        <v>0</v>
      </c>
      <c r="N6" s="627">
        <v>0</v>
      </c>
      <c r="O6" s="627">
        <v>0</v>
      </c>
      <c r="P6" s="627">
        <v>0</v>
      </c>
      <c r="Q6" s="628">
        <v>0</v>
      </c>
    </row>
    <row r="7" spans="1:17" ht="30">
      <c r="A7" s="27">
        <v>4</v>
      </c>
      <c r="B7" s="623" t="s">
        <v>1293</v>
      </c>
      <c r="C7" s="624">
        <v>45141</v>
      </c>
      <c r="D7" s="625" t="s">
        <v>145</v>
      </c>
      <c r="E7" s="626">
        <v>15645700</v>
      </c>
      <c r="F7" s="626">
        <v>10</v>
      </c>
      <c r="G7" s="633">
        <v>20</v>
      </c>
      <c r="H7" s="626">
        <v>30</v>
      </c>
      <c r="I7" s="626">
        <v>46.937100000000001</v>
      </c>
      <c r="J7" s="634">
        <v>0</v>
      </c>
      <c r="K7" s="626">
        <v>46.937100000000001</v>
      </c>
      <c r="L7" s="633">
        <v>0.24460000000000001</v>
      </c>
      <c r="M7" s="627">
        <v>0</v>
      </c>
      <c r="N7" s="627">
        <v>0</v>
      </c>
      <c r="O7" s="627">
        <v>0</v>
      </c>
      <c r="P7" s="627">
        <v>0</v>
      </c>
      <c r="Q7" s="628">
        <v>0</v>
      </c>
    </row>
    <row r="8" spans="1:17" ht="31.5">
      <c r="A8" s="27">
        <v>5</v>
      </c>
      <c r="B8" s="630" t="s">
        <v>1294</v>
      </c>
      <c r="C8" s="624">
        <v>45142</v>
      </c>
      <c r="D8" s="625" t="s">
        <v>1295</v>
      </c>
      <c r="E8" s="626">
        <v>1548000</v>
      </c>
      <c r="F8" s="633">
        <v>10</v>
      </c>
      <c r="G8" s="633">
        <v>40</v>
      </c>
      <c r="H8" s="633">
        <v>50</v>
      </c>
      <c r="I8" s="626">
        <v>7.74</v>
      </c>
      <c r="J8" s="634">
        <v>0</v>
      </c>
      <c r="K8" s="626">
        <v>7.74</v>
      </c>
      <c r="L8" s="633" t="s">
        <v>1296</v>
      </c>
      <c r="M8" s="627">
        <v>0</v>
      </c>
      <c r="N8" s="627">
        <v>420000</v>
      </c>
      <c r="O8" s="627">
        <v>1050000</v>
      </c>
      <c r="P8" s="627">
        <v>78000</v>
      </c>
      <c r="Q8" s="628">
        <v>1470000</v>
      </c>
    </row>
    <row r="9" spans="1:17" ht="15.75">
      <c r="A9" s="27">
        <v>6</v>
      </c>
      <c r="B9" s="630" t="s">
        <v>1297</v>
      </c>
      <c r="C9" s="624">
        <v>45145</v>
      </c>
      <c r="D9" s="625" t="s">
        <v>1295</v>
      </c>
      <c r="E9" s="626">
        <v>6910000</v>
      </c>
      <c r="F9" s="633">
        <v>10</v>
      </c>
      <c r="G9" s="633">
        <v>130</v>
      </c>
      <c r="H9" s="633">
        <v>140</v>
      </c>
      <c r="I9" s="626">
        <v>96.74</v>
      </c>
      <c r="J9" s="634">
        <v>0</v>
      </c>
      <c r="K9" s="626">
        <v>96.74</v>
      </c>
      <c r="L9" s="633" t="s">
        <v>1298</v>
      </c>
      <c r="M9" s="627">
        <v>0</v>
      </c>
      <c r="N9" s="627">
        <v>4144000</v>
      </c>
      <c r="O9" s="627">
        <v>2420000</v>
      </c>
      <c r="P9" s="627">
        <v>346000</v>
      </c>
      <c r="Q9" s="628">
        <v>6564000</v>
      </c>
    </row>
    <row r="10" spans="1:17" ht="47.25">
      <c r="A10" s="27">
        <v>7</v>
      </c>
      <c r="B10" s="630" t="s">
        <v>1299</v>
      </c>
      <c r="C10" s="624">
        <v>45145</v>
      </c>
      <c r="D10" s="625" t="s">
        <v>144</v>
      </c>
      <c r="E10" s="626">
        <v>22885023</v>
      </c>
      <c r="F10" s="633">
        <v>10</v>
      </c>
      <c r="G10" s="633">
        <v>290</v>
      </c>
      <c r="H10" s="633">
        <v>300</v>
      </c>
      <c r="I10" s="626">
        <v>489.99999000000003</v>
      </c>
      <c r="J10" s="634">
        <v>196.55070000000001</v>
      </c>
      <c r="K10" s="626">
        <v>686.55069000000003</v>
      </c>
      <c r="L10" s="633">
        <v>38.35</v>
      </c>
      <c r="M10" s="627">
        <v>11442510</v>
      </c>
      <c r="N10" s="627">
        <v>3432754</v>
      </c>
      <c r="O10" s="627">
        <v>8009759</v>
      </c>
      <c r="P10" s="627">
        <v>0</v>
      </c>
      <c r="Q10" s="628">
        <v>22885023</v>
      </c>
    </row>
    <row r="11" spans="1:17" ht="15.75">
      <c r="A11" s="27">
        <v>8</v>
      </c>
      <c r="B11" s="623" t="s">
        <v>1300</v>
      </c>
      <c r="C11" s="624">
        <v>45148</v>
      </c>
      <c r="D11" s="625" t="s">
        <v>145</v>
      </c>
      <c r="E11" s="626">
        <v>498820215</v>
      </c>
      <c r="F11" s="626">
        <v>1</v>
      </c>
      <c r="G11" s="633">
        <v>0</v>
      </c>
      <c r="H11" s="626">
        <v>1</v>
      </c>
      <c r="I11" s="626">
        <v>49.8820215</v>
      </c>
      <c r="J11" s="634">
        <v>0</v>
      </c>
      <c r="K11" s="626">
        <v>49.8820215</v>
      </c>
      <c r="L11" s="633">
        <v>0.46410000000000001</v>
      </c>
      <c r="M11" s="627">
        <v>0</v>
      </c>
      <c r="N11" s="627">
        <v>0</v>
      </c>
      <c r="O11" s="627">
        <v>0</v>
      </c>
      <c r="P11" s="627">
        <v>0</v>
      </c>
      <c r="Q11" s="628">
        <v>0</v>
      </c>
    </row>
    <row r="12" spans="1:17" ht="31.5">
      <c r="A12" s="27">
        <v>9</v>
      </c>
      <c r="B12" s="630" t="s">
        <v>1301</v>
      </c>
      <c r="C12" s="624">
        <v>45152</v>
      </c>
      <c r="D12" s="625" t="s">
        <v>145</v>
      </c>
      <c r="E12" s="626">
        <v>5544178</v>
      </c>
      <c r="F12" s="633">
        <v>10</v>
      </c>
      <c r="G12" s="633">
        <v>35</v>
      </c>
      <c r="H12" s="626">
        <v>45</v>
      </c>
      <c r="I12" s="626">
        <v>24.948801</v>
      </c>
      <c r="J12" s="634">
        <v>0</v>
      </c>
      <c r="K12" s="626">
        <v>24.948801</v>
      </c>
      <c r="L12" s="633">
        <v>1.982</v>
      </c>
      <c r="M12" s="627">
        <v>0</v>
      </c>
      <c r="N12" s="627">
        <v>0</v>
      </c>
      <c r="O12" s="627">
        <v>0</v>
      </c>
      <c r="P12" s="627">
        <v>0</v>
      </c>
      <c r="Q12" s="628">
        <v>0</v>
      </c>
    </row>
    <row r="13" spans="1:17" ht="15.75">
      <c r="A13" s="27">
        <v>10</v>
      </c>
      <c r="B13" s="630" t="s">
        <v>1302</v>
      </c>
      <c r="C13" s="624">
        <v>45154</v>
      </c>
      <c r="D13" s="625" t="s">
        <v>144</v>
      </c>
      <c r="E13" s="626">
        <v>179863285</v>
      </c>
      <c r="F13" s="633">
        <v>10</v>
      </c>
      <c r="G13" s="633">
        <v>47</v>
      </c>
      <c r="H13" s="633">
        <v>57</v>
      </c>
      <c r="I13" s="626">
        <v>600.22073309999996</v>
      </c>
      <c r="J13" s="634">
        <v>424.9999914</v>
      </c>
      <c r="K13" s="626">
        <v>1025.2207245</v>
      </c>
      <c r="L13" s="633" t="s">
        <v>1303</v>
      </c>
      <c r="M13" s="627">
        <v>89379791</v>
      </c>
      <c r="N13" s="627">
        <v>26813939</v>
      </c>
      <c r="O13" s="627">
        <v>62565855</v>
      </c>
      <c r="P13" s="627">
        <v>1103700</v>
      </c>
      <c r="Q13" s="628">
        <v>178759585</v>
      </c>
    </row>
    <row r="14" spans="1:17" ht="30">
      <c r="A14" s="27">
        <v>11</v>
      </c>
      <c r="B14" s="623" t="s">
        <v>1304</v>
      </c>
      <c r="C14" s="624">
        <v>45155</v>
      </c>
      <c r="D14" s="625" t="s">
        <v>145</v>
      </c>
      <c r="E14" s="626">
        <v>202005000</v>
      </c>
      <c r="F14" s="626">
        <v>1</v>
      </c>
      <c r="G14" s="633">
        <v>1.4</v>
      </c>
      <c r="H14" s="626">
        <v>2.4</v>
      </c>
      <c r="I14" s="626">
        <v>48.481200000000001</v>
      </c>
      <c r="J14" s="634">
        <v>0</v>
      </c>
      <c r="K14" s="626">
        <v>48.481200000000001</v>
      </c>
      <c r="L14" s="633">
        <v>1.3112999999999999</v>
      </c>
      <c r="M14" s="627">
        <v>0</v>
      </c>
      <c r="N14" s="627">
        <v>0</v>
      </c>
      <c r="O14" s="627">
        <v>0</v>
      </c>
      <c r="P14" s="627">
        <v>0</v>
      </c>
      <c r="Q14" s="628">
        <v>0</v>
      </c>
    </row>
    <row r="15" spans="1:17" ht="15.75">
      <c r="A15" s="27">
        <v>12</v>
      </c>
      <c r="B15" s="630" t="s">
        <v>1305</v>
      </c>
      <c r="C15" s="624">
        <v>45156</v>
      </c>
      <c r="D15" s="625" t="s">
        <v>144</v>
      </c>
      <c r="E15" s="626">
        <v>20925652</v>
      </c>
      <c r="F15" s="633">
        <v>1</v>
      </c>
      <c r="G15" s="633">
        <v>740</v>
      </c>
      <c r="H15" s="633">
        <v>741</v>
      </c>
      <c r="I15" s="626">
        <v>0</v>
      </c>
      <c r="J15" s="634">
        <v>1550.52</v>
      </c>
      <c r="K15" s="626">
        <v>1550.52</v>
      </c>
      <c r="L15" s="633" t="s">
        <v>1306</v>
      </c>
      <c r="M15" s="627">
        <v>10457825</v>
      </c>
      <c r="N15" s="627">
        <v>3137348</v>
      </c>
      <c r="O15" s="627">
        <v>7320479</v>
      </c>
      <c r="P15" s="627">
        <v>10000</v>
      </c>
      <c r="Q15" s="628">
        <v>20915652</v>
      </c>
    </row>
    <row r="16" spans="1:17" ht="31.5">
      <c r="A16" s="27">
        <v>13</v>
      </c>
      <c r="B16" s="630" t="s">
        <v>1307</v>
      </c>
      <c r="C16" s="624">
        <v>45161</v>
      </c>
      <c r="D16" s="625" t="s">
        <v>1295</v>
      </c>
      <c r="E16" s="626">
        <v>3816000</v>
      </c>
      <c r="F16" s="633">
        <v>10</v>
      </c>
      <c r="G16" s="633">
        <v>32</v>
      </c>
      <c r="H16" s="633">
        <v>42</v>
      </c>
      <c r="I16" s="626">
        <v>16.027200000000001</v>
      </c>
      <c r="J16" s="634">
        <v>0</v>
      </c>
      <c r="K16" s="626">
        <v>16.027200000000001</v>
      </c>
      <c r="L16" s="633" t="s">
        <v>1308</v>
      </c>
      <c r="M16" s="627">
        <v>0</v>
      </c>
      <c r="N16" s="627">
        <v>840000</v>
      </c>
      <c r="O16" s="627">
        <v>2784000</v>
      </c>
      <c r="P16" s="627">
        <v>192000</v>
      </c>
      <c r="Q16" s="628">
        <v>3624000</v>
      </c>
    </row>
    <row r="17" spans="1:17" ht="31.5">
      <c r="A17" s="27">
        <v>14</v>
      </c>
      <c r="B17" s="630" t="s">
        <v>1309</v>
      </c>
      <c r="C17" s="624">
        <v>45161</v>
      </c>
      <c r="D17" s="625" t="s">
        <v>144</v>
      </c>
      <c r="E17" s="626">
        <v>44670050</v>
      </c>
      <c r="F17" s="633">
        <v>1</v>
      </c>
      <c r="G17" s="633">
        <v>196</v>
      </c>
      <c r="H17" s="633">
        <v>197</v>
      </c>
      <c r="I17" s="626">
        <v>599.99998440000002</v>
      </c>
      <c r="J17" s="634">
        <v>280.00000060000002</v>
      </c>
      <c r="K17" s="626">
        <v>879.99998500000004</v>
      </c>
      <c r="L17" s="633" t="s">
        <v>1310</v>
      </c>
      <c r="M17" s="627">
        <v>33502538</v>
      </c>
      <c r="N17" s="627">
        <v>6700507</v>
      </c>
      <c r="O17" s="627">
        <v>4467005</v>
      </c>
      <c r="P17" s="627">
        <v>0</v>
      </c>
      <c r="Q17" s="628">
        <v>44670050</v>
      </c>
    </row>
    <row r="18" spans="1:17" ht="30">
      <c r="A18" s="27">
        <v>15</v>
      </c>
      <c r="B18" s="629" t="s">
        <v>1311</v>
      </c>
      <c r="C18" s="624">
        <v>45162</v>
      </c>
      <c r="D18" s="625" t="s">
        <v>145</v>
      </c>
      <c r="E18" s="626">
        <v>129604598</v>
      </c>
      <c r="F18" s="626">
        <v>10</v>
      </c>
      <c r="G18" s="633">
        <v>71</v>
      </c>
      <c r="H18" s="626">
        <v>81</v>
      </c>
      <c r="I18" s="626">
        <v>1049.7972437999999</v>
      </c>
      <c r="J18" s="634">
        <v>0</v>
      </c>
      <c r="K18" s="626">
        <v>1049.7972437999999</v>
      </c>
      <c r="L18" s="633">
        <v>1.2725</v>
      </c>
      <c r="M18" s="627">
        <v>0</v>
      </c>
      <c r="N18" s="627">
        <v>0</v>
      </c>
      <c r="O18" s="627">
        <v>0</v>
      </c>
      <c r="P18" s="627">
        <v>0</v>
      </c>
      <c r="Q18" s="628">
        <v>0</v>
      </c>
    </row>
    <row r="19" spans="1:17" ht="30">
      <c r="A19" s="27">
        <v>16</v>
      </c>
      <c r="B19" s="629" t="s">
        <v>1312</v>
      </c>
      <c r="C19" s="624">
        <v>45162</v>
      </c>
      <c r="D19" s="625" t="s">
        <v>145</v>
      </c>
      <c r="E19" s="626">
        <v>3354746</v>
      </c>
      <c r="F19" s="626">
        <v>10</v>
      </c>
      <c r="G19" s="633">
        <v>130</v>
      </c>
      <c r="H19" s="626">
        <v>140</v>
      </c>
      <c r="I19" s="626">
        <v>46.966444000000003</v>
      </c>
      <c r="J19" s="634">
        <v>0</v>
      </c>
      <c r="K19" s="626">
        <v>46.966444000000003</v>
      </c>
      <c r="L19" s="633">
        <v>0.98570000000000002</v>
      </c>
      <c r="M19" s="627">
        <v>0</v>
      </c>
      <c r="N19" s="627">
        <v>0</v>
      </c>
      <c r="O19" s="627">
        <v>0</v>
      </c>
      <c r="P19" s="627">
        <v>0</v>
      </c>
      <c r="Q19" s="628">
        <v>0</v>
      </c>
    </row>
    <row r="20" spans="1:17" ht="15.75">
      <c r="A20" s="27">
        <v>17</v>
      </c>
      <c r="B20" s="630" t="s">
        <v>1313</v>
      </c>
      <c r="C20" s="624">
        <v>45167</v>
      </c>
      <c r="D20" s="625" t="s">
        <v>144</v>
      </c>
      <c r="E20" s="626">
        <v>9220000</v>
      </c>
      <c r="F20" s="633">
        <v>10</v>
      </c>
      <c r="G20" s="633">
        <v>156</v>
      </c>
      <c r="H20" s="633">
        <v>166</v>
      </c>
      <c r="I20" s="626">
        <v>91.3</v>
      </c>
      <c r="J20" s="634">
        <v>61.752000000000002</v>
      </c>
      <c r="K20" s="626">
        <v>153.05199999999999</v>
      </c>
      <c r="L20" s="638" t="s">
        <v>1314</v>
      </c>
      <c r="M20" s="627">
        <v>2766000</v>
      </c>
      <c r="N20" s="627">
        <v>1844000</v>
      </c>
      <c r="O20" s="627">
        <v>4610000</v>
      </c>
      <c r="P20" s="627">
        <v>0</v>
      </c>
      <c r="Q20" s="628">
        <v>9220000</v>
      </c>
    </row>
    <row r="21" spans="1:17" ht="15.75">
      <c r="A21" s="27">
        <v>18</v>
      </c>
      <c r="B21" s="630" t="s">
        <v>1315</v>
      </c>
      <c r="C21" s="624">
        <v>45167</v>
      </c>
      <c r="D21" s="625" t="s">
        <v>1295</v>
      </c>
      <c r="E21" s="626">
        <v>423000</v>
      </c>
      <c r="F21" s="633">
        <v>10</v>
      </c>
      <c r="G21" s="633">
        <v>38</v>
      </c>
      <c r="H21" s="633">
        <v>48</v>
      </c>
      <c r="I21" s="626">
        <v>2.0304000000000002</v>
      </c>
      <c r="J21" s="634">
        <v>0</v>
      </c>
      <c r="K21" s="626">
        <v>2.0304000000000002</v>
      </c>
      <c r="L21" s="637" t="s">
        <v>1316</v>
      </c>
      <c r="M21" s="627">
        <v>0</v>
      </c>
      <c r="N21" s="627">
        <v>111000</v>
      </c>
      <c r="O21" s="627">
        <v>285000</v>
      </c>
      <c r="P21" s="627">
        <v>27000</v>
      </c>
      <c r="Q21" s="628">
        <v>396000</v>
      </c>
    </row>
    <row r="22" spans="1:17" ht="15.75">
      <c r="A22" s="27">
        <v>19</v>
      </c>
      <c r="B22" s="630" t="s">
        <v>1317</v>
      </c>
      <c r="C22" s="624">
        <v>45168</v>
      </c>
      <c r="D22" s="625" t="s">
        <v>1295</v>
      </c>
      <c r="E22" s="626">
        <v>5696000</v>
      </c>
      <c r="F22" s="633">
        <v>10</v>
      </c>
      <c r="G22" s="633">
        <v>65</v>
      </c>
      <c r="H22" s="633">
        <v>75</v>
      </c>
      <c r="I22" s="626">
        <v>42.72</v>
      </c>
      <c r="J22" s="634">
        <v>0</v>
      </c>
      <c r="K22" s="626">
        <v>42.72</v>
      </c>
      <c r="L22" s="637" t="s">
        <v>1318</v>
      </c>
      <c r="M22" s="627">
        <v>0</v>
      </c>
      <c r="N22" s="627">
        <v>2704000</v>
      </c>
      <c r="O22" s="627">
        <v>2704000</v>
      </c>
      <c r="P22" s="627">
        <v>288000</v>
      </c>
      <c r="Q22" s="628">
        <v>5408000</v>
      </c>
    </row>
    <row r="23" spans="1:17" ht="15.75">
      <c r="A23" s="27">
        <v>20</v>
      </c>
      <c r="B23" s="630" t="s">
        <v>1319</v>
      </c>
      <c r="C23" s="624">
        <v>45169</v>
      </c>
      <c r="D23" s="625" t="s">
        <v>144</v>
      </c>
      <c r="E23" s="626">
        <v>32500000</v>
      </c>
      <c r="F23" s="633">
        <v>2</v>
      </c>
      <c r="G23" s="633">
        <v>106</v>
      </c>
      <c r="H23" s="633">
        <v>108</v>
      </c>
      <c r="I23" s="626">
        <v>162</v>
      </c>
      <c r="J23" s="634">
        <v>189</v>
      </c>
      <c r="K23" s="626">
        <v>351</v>
      </c>
      <c r="L23" s="637" t="s">
        <v>1320</v>
      </c>
      <c r="M23" s="627">
        <v>16000000</v>
      </c>
      <c r="N23" s="627">
        <v>4800000</v>
      </c>
      <c r="O23" s="627">
        <v>11200000</v>
      </c>
      <c r="P23" s="627">
        <v>500000</v>
      </c>
      <c r="Q23" s="628">
        <v>32000000</v>
      </c>
    </row>
    <row r="24" spans="1:17" ht="30">
      <c r="A24" s="27">
        <v>21</v>
      </c>
      <c r="B24" s="629" t="s">
        <v>1321</v>
      </c>
      <c r="C24" s="624">
        <v>45169</v>
      </c>
      <c r="D24" s="625" t="s">
        <v>145</v>
      </c>
      <c r="E24" s="626">
        <v>1543926</v>
      </c>
      <c r="F24" s="626">
        <v>10</v>
      </c>
      <c r="G24" s="633">
        <v>65</v>
      </c>
      <c r="H24" s="626">
        <v>75</v>
      </c>
      <c r="I24" s="626">
        <v>11.579445</v>
      </c>
      <c r="J24" s="634">
        <v>0</v>
      </c>
      <c r="K24" s="626">
        <v>11.579445</v>
      </c>
      <c r="L24" s="633">
        <v>2.2968000000000002</v>
      </c>
      <c r="M24" s="627">
        <v>0</v>
      </c>
      <c r="N24" s="627">
        <v>0</v>
      </c>
      <c r="O24" s="627">
        <v>0</v>
      </c>
      <c r="P24" s="627">
        <v>0</v>
      </c>
      <c r="Q24" s="628">
        <v>0</v>
      </c>
    </row>
    <row r="25" spans="1:17" ht="15.75">
      <c r="A25" s="27">
        <v>22</v>
      </c>
      <c r="B25" s="631" t="s">
        <v>1322</v>
      </c>
      <c r="C25" s="624">
        <v>45141</v>
      </c>
      <c r="D25" s="625" t="s">
        <v>1334</v>
      </c>
      <c r="E25" s="626">
        <v>5142000</v>
      </c>
      <c r="F25" s="635">
        <v>10</v>
      </c>
      <c r="G25" s="635">
        <v>30</v>
      </c>
      <c r="H25" s="635">
        <v>40</v>
      </c>
      <c r="I25" s="626">
        <v>20.568000000000001</v>
      </c>
      <c r="J25" s="634">
        <v>0</v>
      </c>
      <c r="K25" s="626">
        <v>20.568000000000001</v>
      </c>
      <c r="L25" s="636">
        <v>54.37</v>
      </c>
      <c r="M25" s="627">
        <v>0</v>
      </c>
      <c r="N25" s="627">
        <v>2013000</v>
      </c>
      <c r="O25" s="627">
        <v>2859000</v>
      </c>
      <c r="P25" s="627">
        <v>270000</v>
      </c>
      <c r="Q25" s="628">
        <v>4872000</v>
      </c>
    </row>
    <row r="26" spans="1:17" ht="15.75">
      <c r="A26" s="27">
        <v>23</v>
      </c>
      <c r="B26" s="631" t="s">
        <v>1323</v>
      </c>
      <c r="C26" s="624">
        <v>45142</v>
      </c>
      <c r="D26" s="625" t="s">
        <v>1334</v>
      </c>
      <c r="E26" s="626">
        <v>7400000</v>
      </c>
      <c r="F26" s="635">
        <v>10</v>
      </c>
      <c r="G26" s="635">
        <v>51</v>
      </c>
      <c r="H26" s="635">
        <v>61</v>
      </c>
      <c r="I26" s="626">
        <v>45.14</v>
      </c>
      <c r="J26" s="634">
        <v>0</v>
      </c>
      <c r="K26" s="626">
        <v>45.14</v>
      </c>
      <c r="L26" s="636">
        <v>136.18</v>
      </c>
      <c r="M26" s="627">
        <v>3510000</v>
      </c>
      <c r="N26" s="627">
        <v>1056000</v>
      </c>
      <c r="O26" s="627">
        <v>2462000</v>
      </c>
      <c r="P26" s="627">
        <v>372000</v>
      </c>
      <c r="Q26" s="628">
        <v>7028000</v>
      </c>
    </row>
    <row r="27" spans="1:17" ht="15.75">
      <c r="A27" s="27">
        <v>24</v>
      </c>
      <c r="B27" s="631" t="s">
        <v>1324</v>
      </c>
      <c r="C27" s="624">
        <v>45147</v>
      </c>
      <c r="D27" s="625" t="s">
        <v>1334</v>
      </c>
      <c r="E27" s="626">
        <v>3540000</v>
      </c>
      <c r="F27" s="635">
        <v>10</v>
      </c>
      <c r="G27" s="635">
        <v>93</v>
      </c>
      <c r="H27" s="635">
        <v>103</v>
      </c>
      <c r="I27" s="626">
        <v>36.462000000000003</v>
      </c>
      <c r="J27" s="634">
        <v>0</v>
      </c>
      <c r="K27" s="626">
        <v>36.462000000000003</v>
      </c>
      <c r="L27" s="636">
        <v>3.83</v>
      </c>
      <c r="M27" s="627">
        <v>0</v>
      </c>
      <c r="N27" s="627">
        <v>1680000</v>
      </c>
      <c r="O27" s="627">
        <v>1682400</v>
      </c>
      <c r="P27" s="627">
        <v>177600</v>
      </c>
      <c r="Q27" s="628">
        <v>3362400</v>
      </c>
    </row>
    <row r="28" spans="1:17" ht="15.75">
      <c r="A28" s="27">
        <v>25</v>
      </c>
      <c r="B28" s="631" t="s">
        <v>1325</v>
      </c>
      <c r="C28" s="624">
        <v>45149</v>
      </c>
      <c r="D28" s="625" t="s">
        <v>1334</v>
      </c>
      <c r="E28" s="626">
        <v>5055600</v>
      </c>
      <c r="F28" s="635">
        <v>10</v>
      </c>
      <c r="G28" s="635">
        <v>108</v>
      </c>
      <c r="H28" s="636">
        <v>118</v>
      </c>
      <c r="I28" s="626">
        <v>59.656080000000003</v>
      </c>
      <c r="J28" s="634">
        <v>0</v>
      </c>
      <c r="K28" s="626">
        <v>59.656080000000003</v>
      </c>
      <c r="L28" s="636">
        <v>184.29</v>
      </c>
      <c r="M28" s="627">
        <v>2400000</v>
      </c>
      <c r="N28" s="627">
        <v>720000</v>
      </c>
      <c r="O28" s="627">
        <v>1680000</v>
      </c>
      <c r="P28" s="627">
        <v>255600</v>
      </c>
      <c r="Q28" s="628">
        <v>4800000</v>
      </c>
    </row>
    <row r="29" spans="1:17" ht="31.5">
      <c r="A29" s="27">
        <v>26</v>
      </c>
      <c r="B29" s="631" t="s">
        <v>1326</v>
      </c>
      <c r="C29" s="624">
        <v>45149</v>
      </c>
      <c r="D29" s="625" t="s">
        <v>1334</v>
      </c>
      <c r="E29" s="626">
        <v>3894000</v>
      </c>
      <c r="F29" s="635">
        <v>10</v>
      </c>
      <c r="G29" s="635">
        <v>118</v>
      </c>
      <c r="H29" s="635">
        <v>128</v>
      </c>
      <c r="I29" s="626">
        <v>49.843200000000003</v>
      </c>
      <c r="J29" s="634">
        <v>0</v>
      </c>
      <c r="K29" s="626">
        <v>49.843200000000003</v>
      </c>
      <c r="L29" s="636">
        <v>81.53</v>
      </c>
      <c r="M29" s="627">
        <v>1848000</v>
      </c>
      <c r="N29" s="627">
        <v>556000</v>
      </c>
      <c r="O29" s="627">
        <v>1295000</v>
      </c>
      <c r="P29" s="627">
        <v>195000</v>
      </c>
      <c r="Q29" s="628">
        <v>3699000</v>
      </c>
    </row>
    <row r="30" spans="1:17" ht="15.75">
      <c r="A30" s="27">
        <v>27</v>
      </c>
      <c r="B30" s="631" t="s">
        <v>1327</v>
      </c>
      <c r="C30" s="624">
        <v>45155</v>
      </c>
      <c r="D30" s="625" t="s">
        <v>1334</v>
      </c>
      <c r="E30" s="626">
        <v>3792000</v>
      </c>
      <c r="F30" s="635">
        <v>10</v>
      </c>
      <c r="G30" s="635">
        <v>30</v>
      </c>
      <c r="H30" s="635">
        <v>40</v>
      </c>
      <c r="I30" s="626">
        <v>15.167999999999999</v>
      </c>
      <c r="J30" s="634">
        <v>0</v>
      </c>
      <c r="K30" s="626">
        <v>15.167999999999999</v>
      </c>
      <c r="L30" s="636">
        <v>4.25</v>
      </c>
      <c r="M30" s="627">
        <v>360000</v>
      </c>
      <c r="N30" s="627">
        <v>1620000</v>
      </c>
      <c r="O30" s="627">
        <v>1620000</v>
      </c>
      <c r="P30" s="627">
        <v>192000</v>
      </c>
      <c r="Q30" s="628">
        <v>3600000</v>
      </c>
    </row>
    <row r="31" spans="1:17" ht="15.75">
      <c r="A31" s="27">
        <v>28</v>
      </c>
      <c r="B31" s="631" t="s">
        <v>1328</v>
      </c>
      <c r="C31" s="624">
        <v>45155</v>
      </c>
      <c r="D31" s="625" t="s">
        <v>1334</v>
      </c>
      <c r="E31" s="626">
        <v>2717600</v>
      </c>
      <c r="F31" s="635">
        <v>10</v>
      </c>
      <c r="G31" s="635">
        <v>155</v>
      </c>
      <c r="H31" s="635">
        <v>165</v>
      </c>
      <c r="I31" s="626">
        <v>44.840400000000002</v>
      </c>
      <c r="J31" s="634">
        <v>0</v>
      </c>
      <c r="K31" s="626">
        <v>44.840400000000002</v>
      </c>
      <c r="L31" s="636">
        <v>4.67</v>
      </c>
      <c r="M31" s="627">
        <v>1280000</v>
      </c>
      <c r="N31" s="627">
        <v>392800</v>
      </c>
      <c r="O31" s="627">
        <v>908000</v>
      </c>
      <c r="P31" s="632">
        <v>136800</v>
      </c>
      <c r="Q31" s="628">
        <v>1809600</v>
      </c>
    </row>
    <row r="32" spans="1:17" ht="31.5">
      <c r="A32" s="27">
        <v>29</v>
      </c>
      <c r="B32" s="631" t="s">
        <v>1329</v>
      </c>
      <c r="C32" s="624">
        <v>45156</v>
      </c>
      <c r="D32" s="625" t="s">
        <v>1334</v>
      </c>
      <c r="E32" s="626">
        <v>2142000</v>
      </c>
      <c r="F32" s="635">
        <v>10</v>
      </c>
      <c r="G32" s="635">
        <v>32</v>
      </c>
      <c r="H32" s="635">
        <v>42</v>
      </c>
      <c r="I32" s="626">
        <v>8.9963999999999995</v>
      </c>
      <c r="J32" s="634">
        <v>0</v>
      </c>
      <c r="K32" s="626">
        <v>8.9963999999999995</v>
      </c>
      <c r="L32" s="636">
        <v>423.33</v>
      </c>
      <c r="M32" s="627">
        <v>1014000</v>
      </c>
      <c r="N32" s="627">
        <v>306000</v>
      </c>
      <c r="O32" s="627">
        <v>714000</v>
      </c>
      <c r="P32" s="627">
        <v>108000</v>
      </c>
      <c r="Q32" s="628">
        <v>2034000</v>
      </c>
    </row>
    <row r="33" spans="1:17" ht="15.75">
      <c r="A33" s="27">
        <v>30</v>
      </c>
      <c r="B33" s="631" t="s">
        <v>1330</v>
      </c>
      <c r="C33" s="624">
        <v>45168</v>
      </c>
      <c r="D33" s="625" t="s">
        <v>1334</v>
      </c>
      <c r="E33" s="626">
        <v>5140000</v>
      </c>
      <c r="F33" s="635">
        <v>10</v>
      </c>
      <c r="G33" s="635">
        <v>42</v>
      </c>
      <c r="H33" s="635">
        <v>52</v>
      </c>
      <c r="I33" s="626">
        <v>26.728000000000002</v>
      </c>
      <c r="J33" s="634">
        <v>0</v>
      </c>
      <c r="K33" s="626">
        <v>26.728000000000002</v>
      </c>
      <c r="L33" s="636">
        <v>4.0199999999999996</v>
      </c>
      <c r="M33" s="627">
        <v>0</v>
      </c>
      <c r="N33" s="627">
        <v>800000</v>
      </c>
      <c r="O33" s="627">
        <v>4080000</v>
      </c>
      <c r="P33" s="627">
        <v>260000</v>
      </c>
      <c r="Q33" s="628">
        <v>4880000</v>
      </c>
    </row>
    <row r="34" spans="1:17" ht="15.75">
      <c r="A34" s="27">
        <v>31</v>
      </c>
      <c r="B34" s="631" t="s">
        <v>1331</v>
      </c>
      <c r="C34" s="624">
        <v>45169</v>
      </c>
      <c r="D34" s="625" t="s">
        <v>1334</v>
      </c>
      <c r="E34" s="626">
        <v>640000</v>
      </c>
      <c r="F34" s="635">
        <v>10</v>
      </c>
      <c r="G34" s="635">
        <v>73</v>
      </c>
      <c r="H34" s="635">
        <v>83</v>
      </c>
      <c r="I34" s="626">
        <v>5.3120000000000003</v>
      </c>
      <c r="J34" s="634">
        <v>0</v>
      </c>
      <c r="K34" s="626">
        <v>5.3120000000000003</v>
      </c>
      <c r="L34" s="636">
        <v>136.38</v>
      </c>
      <c r="M34" s="627">
        <v>0</v>
      </c>
      <c r="N34" s="627">
        <v>212800</v>
      </c>
      <c r="O34" s="627">
        <v>369600</v>
      </c>
      <c r="P34" s="627">
        <v>57600</v>
      </c>
      <c r="Q34" s="628">
        <v>582400</v>
      </c>
    </row>
    <row r="35" spans="1:17" ht="15.75">
      <c r="A35" s="36"/>
      <c r="B35" s="37"/>
      <c r="C35" s="38"/>
      <c r="D35" s="31"/>
      <c r="E35" s="31"/>
      <c r="F35" s="31"/>
      <c r="G35" s="32"/>
      <c r="H35" s="31"/>
      <c r="I35" s="33"/>
      <c r="J35" s="34"/>
      <c r="K35" s="33"/>
      <c r="L35" s="31"/>
      <c r="M35" s="31"/>
      <c r="N35" s="31"/>
      <c r="O35" s="31"/>
      <c r="P35" s="32"/>
      <c r="Q35" s="35"/>
    </row>
    <row r="36" spans="1:17" ht="15.75">
      <c r="A36" s="36"/>
      <c r="B36" s="39"/>
      <c r="C36" s="40"/>
      <c r="D36" s="41"/>
      <c r="E36" s="32"/>
      <c r="F36" s="32"/>
      <c r="G36" s="32"/>
      <c r="H36" s="31"/>
      <c r="I36" s="42"/>
      <c r="J36" s="43"/>
      <c r="K36" s="42"/>
      <c r="L36" s="32"/>
      <c r="M36" s="32"/>
      <c r="N36" s="32"/>
      <c r="O36" s="32"/>
      <c r="P36" s="32"/>
      <c r="Q36" s="35"/>
    </row>
    <row r="37" spans="1:17" ht="15.75">
      <c r="A37" s="29" t="s">
        <v>146</v>
      </c>
      <c r="B37" s="45"/>
      <c r="C37" s="38"/>
      <c r="D37" s="31"/>
      <c r="E37" s="31"/>
      <c r="F37" s="31"/>
      <c r="G37" s="32"/>
      <c r="H37" s="31"/>
      <c r="I37" s="33"/>
      <c r="J37" s="34"/>
      <c r="K37" s="33"/>
      <c r="L37" s="31"/>
      <c r="M37" s="31"/>
      <c r="N37" s="31"/>
      <c r="O37" s="31"/>
      <c r="P37" s="32"/>
      <c r="Q37" s="35"/>
    </row>
    <row r="38" spans="1:17" ht="15.75">
      <c r="A38" s="30" t="s">
        <v>147</v>
      </c>
      <c r="B38" s="39"/>
      <c r="C38" s="40"/>
      <c r="D38" s="32"/>
      <c r="E38" s="32"/>
      <c r="F38" s="32"/>
      <c r="G38" s="32"/>
      <c r="H38" s="31"/>
      <c r="I38" s="42"/>
      <c r="J38" s="43"/>
      <c r="K38" s="42"/>
      <c r="L38" s="32"/>
      <c r="M38" s="32"/>
      <c r="N38" s="32"/>
      <c r="O38" s="32"/>
      <c r="P38" s="32"/>
      <c r="Q38" s="35"/>
    </row>
    <row r="39" spans="1:17" ht="15.75">
      <c r="A39" s="36"/>
      <c r="B39" s="37"/>
      <c r="C39" s="38"/>
      <c r="D39" s="31"/>
      <c r="E39" s="31"/>
      <c r="F39" s="31"/>
      <c r="G39" s="32"/>
      <c r="H39" s="31"/>
      <c r="I39" s="33"/>
      <c r="J39" s="34"/>
      <c r="K39" s="33"/>
      <c r="L39" s="31"/>
      <c r="M39" s="31"/>
      <c r="N39" s="31"/>
      <c r="O39" s="31"/>
      <c r="P39" s="32"/>
      <c r="Q39" s="35"/>
    </row>
    <row r="40" spans="1:17" ht="15.75">
      <c r="A40" s="44"/>
      <c r="B40" s="37"/>
      <c r="C40" s="40"/>
      <c r="D40" s="32"/>
      <c r="E40" s="32"/>
      <c r="F40" s="32"/>
      <c r="G40" s="32"/>
      <c r="H40" s="32"/>
      <c r="I40" s="33"/>
      <c r="J40" s="34"/>
      <c r="K40" s="33"/>
      <c r="L40" s="32"/>
      <c r="M40" s="32"/>
      <c r="N40" s="32"/>
      <c r="O40" s="32"/>
      <c r="P40" s="35"/>
      <c r="Q40" s="35"/>
    </row>
    <row r="46" spans="1:17" ht="15.75">
      <c r="C46" s="46"/>
      <c r="D46" s="47"/>
    </row>
    <row r="47" spans="1:17" ht="15.75">
      <c r="C47" s="48"/>
      <c r="D47" s="49"/>
    </row>
    <row r="48" spans="1:17" ht="15.75">
      <c r="C48" s="50"/>
      <c r="D48" s="49"/>
    </row>
    <row r="49" spans="3:4" ht="15.75">
      <c r="C49" s="46"/>
      <c r="D49" s="51"/>
    </row>
    <row r="50" spans="3:4" ht="15.75">
      <c r="C50" s="52"/>
      <c r="D50" s="51"/>
    </row>
    <row r="51" spans="3:4" ht="15.75">
      <c r="C51" s="50"/>
      <c r="D51" s="49"/>
    </row>
    <row r="52" spans="3:4" ht="15.75">
      <c r="C52" s="46"/>
      <c r="D52" s="51"/>
    </row>
    <row r="53" spans="3:4" ht="15.75">
      <c r="C53" s="46"/>
      <c r="D53" s="51"/>
    </row>
    <row r="54" spans="3:4" ht="15.75">
      <c r="C54" s="46"/>
      <c r="D54" s="47"/>
    </row>
    <row r="55" spans="3:4" ht="15.75">
      <c r="C55" s="50"/>
      <c r="D55" s="49"/>
    </row>
    <row r="56" spans="3:4" ht="15.75">
      <c r="C56" s="50"/>
      <c r="D56" s="49"/>
    </row>
    <row r="57" spans="3:4" ht="15.75">
      <c r="C57" s="46"/>
      <c r="D57" s="51"/>
    </row>
    <row r="58" spans="3:4" ht="15.75">
      <c r="C58" s="50"/>
      <c r="D58" s="49"/>
    </row>
    <row r="59" spans="3:4" ht="15.75">
      <c r="C59" s="50"/>
      <c r="D59" s="49"/>
    </row>
    <row r="60" spans="3:4" ht="15.75">
      <c r="C60" s="46"/>
      <c r="D60" s="47"/>
    </row>
    <row r="61" spans="3:4" ht="15.75">
      <c r="C61" s="46"/>
      <c r="D61" s="47"/>
    </row>
    <row r="62" spans="3:4" ht="15.75">
      <c r="C62" s="46"/>
      <c r="D62" s="47"/>
    </row>
    <row r="63" spans="3:4" ht="15.75">
      <c r="C63" s="46"/>
      <c r="D63" s="47"/>
    </row>
    <row r="64" spans="3:4" ht="15.75">
      <c r="C64" s="52"/>
      <c r="D64" s="49"/>
    </row>
    <row r="65" spans="3:4" ht="15.75">
      <c r="C65" s="50"/>
      <c r="D65" s="49"/>
    </row>
    <row r="66" spans="3:4" ht="15.75">
      <c r="C66" s="46"/>
      <c r="D66" s="51"/>
    </row>
    <row r="67" spans="3:4" ht="15.75">
      <c r="C67" s="46"/>
      <c r="D67" s="51"/>
    </row>
    <row r="68" spans="3:4" ht="15.75">
      <c r="C68" s="46"/>
      <c r="D68" s="51"/>
    </row>
    <row r="69" spans="3:4" ht="15.75">
      <c r="C69" s="46"/>
      <c r="D69" s="47"/>
    </row>
    <row r="70" spans="3:4" ht="15.75">
      <c r="C70" s="50"/>
      <c r="D70" s="49"/>
    </row>
    <row r="71" spans="3:4" ht="15.75">
      <c r="C71" s="46"/>
      <c r="D71" s="51"/>
    </row>
    <row r="72" spans="3:4" ht="15.75">
      <c r="C72" s="52"/>
      <c r="D72" s="49"/>
    </row>
    <row r="73" spans="3:4" ht="15.75">
      <c r="C73" s="52"/>
      <c r="D73" s="49"/>
    </row>
    <row r="74" spans="3:4" ht="15.75">
      <c r="C74" s="52"/>
      <c r="D74" s="49"/>
    </row>
    <row r="75" spans="3:4" ht="15.75">
      <c r="C75" s="50"/>
      <c r="D75" s="49"/>
    </row>
    <row r="76" spans="3:4" ht="15.75">
      <c r="C76" s="46"/>
      <c r="D76" s="47"/>
    </row>
    <row r="77" spans="3:4" ht="15.75">
      <c r="C77" s="50"/>
      <c r="D77" s="49"/>
    </row>
    <row r="78" spans="3:4" ht="15.75">
      <c r="C78" s="46"/>
      <c r="D78" s="51"/>
    </row>
    <row r="79" spans="3:4" ht="15.75">
      <c r="C79" s="52"/>
      <c r="D79" s="49"/>
    </row>
    <row r="80" spans="3:4" ht="15.75">
      <c r="C80" s="46"/>
      <c r="D80" s="51"/>
    </row>
    <row r="81" spans="3:4" ht="15.75">
      <c r="C81" s="50"/>
      <c r="D81" s="49"/>
    </row>
    <row r="82" spans="3:4" ht="15.75">
      <c r="C82" s="50"/>
      <c r="D82" s="51"/>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C54:C59 C61:C69">
    <cfRule type="duplicateValues" dxfId="2" priority="3"/>
  </conditionalFormatting>
  <conditionalFormatting sqref="C46:C53">
    <cfRule type="duplicateValues" dxfId="1" priority="2"/>
  </conditionalFormatting>
  <conditionalFormatting sqref="C60">
    <cfRule type="duplicateValues" dxfId="0" priority="1"/>
  </conditionalFormatting>
  <printOptions horizontalCentered="1"/>
  <pageMargins left="0.7" right="0.7" top="0.75" bottom="0.75" header="0.3" footer="0.3"/>
  <pageSetup paperSize="9" scale="6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sqref="A1:H1"/>
    </sheetView>
  </sheetViews>
  <sheetFormatPr defaultColWidth="9.140625" defaultRowHeight="15"/>
  <cols>
    <col min="1" max="8" width="14.5703125" style="238" bestFit="1" customWidth="1"/>
    <col min="9" max="9" width="10.85546875" style="238" customWidth="1"/>
    <col min="10" max="16384" width="9.140625" style="238"/>
  </cols>
  <sheetData>
    <row r="1" spans="1:10" ht="15.75" customHeight="1">
      <c r="A1" s="1381" t="s">
        <v>567</v>
      </c>
      <c r="B1" s="1381"/>
      <c r="C1" s="1381"/>
      <c r="D1" s="1382"/>
      <c r="E1" s="1382"/>
      <c r="F1" s="1382"/>
      <c r="G1" s="1382"/>
      <c r="H1" s="1382"/>
    </row>
    <row r="2" spans="1:10" s="239" customFormat="1" ht="38.25" customHeight="1">
      <c r="A2" s="931" t="s">
        <v>160</v>
      </c>
      <c r="B2" s="847" t="s">
        <v>568</v>
      </c>
      <c r="C2" s="847" t="s">
        <v>569</v>
      </c>
      <c r="D2" s="847" t="s">
        <v>570</v>
      </c>
      <c r="E2" s="847" t="s">
        <v>571</v>
      </c>
      <c r="F2" s="847" t="s">
        <v>572</v>
      </c>
      <c r="G2" s="847" t="s">
        <v>573</v>
      </c>
      <c r="H2" s="847" t="s">
        <v>574</v>
      </c>
    </row>
    <row r="3" spans="1:10" s="245" customFormat="1" ht="18" customHeight="1">
      <c r="A3" s="848" t="s">
        <v>78</v>
      </c>
      <c r="B3" s="932">
        <v>0.93316603200000003</v>
      </c>
      <c r="C3" s="932">
        <v>0.92887107000000002</v>
      </c>
      <c r="D3" s="932">
        <v>0.92504527400000003</v>
      </c>
      <c r="E3" s="933">
        <v>0.92725419015187804</v>
      </c>
      <c r="F3" s="933">
        <v>1.0958602482833399</v>
      </c>
      <c r="G3" s="933">
        <v>0.92425757931098296</v>
      </c>
      <c r="H3" s="933">
        <v>0.9471796884265743</v>
      </c>
    </row>
    <row r="4" spans="1:10" s="245" customFormat="1" ht="18" customHeight="1">
      <c r="A4" s="865" t="s">
        <v>79</v>
      </c>
      <c r="B4" s="934">
        <v>0.51432795880833548</v>
      </c>
      <c r="C4" s="934">
        <v>0.47881843820370418</v>
      </c>
      <c r="D4" s="934">
        <v>0.45039764862662718</v>
      </c>
      <c r="E4" s="935">
        <v>0.497330050553355</v>
      </c>
      <c r="F4" s="935">
        <v>0.555715507100765</v>
      </c>
      <c r="G4" s="935">
        <v>0.44982381250901499</v>
      </c>
      <c r="H4" s="935">
        <v>5.0658081864948289E-3</v>
      </c>
      <c r="I4" s="239"/>
      <c r="J4" s="239"/>
    </row>
    <row r="5" spans="1:10" s="239" customFormat="1" ht="18" customHeight="1">
      <c r="A5" s="857" t="s">
        <v>169</v>
      </c>
      <c r="B5" s="936">
        <v>0.44242073686099503</v>
      </c>
      <c r="C5" s="936">
        <v>0.37849718115260189</v>
      </c>
      <c r="D5" s="936">
        <v>0.35120717146305841</v>
      </c>
      <c r="E5" s="936">
        <v>0.40158120950384502</v>
      </c>
      <c r="F5" s="936">
        <v>0.42613759142554503</v>
      </c>
      <c r="G5" s="936">
        <v>0.33886172197309</v>
      </c>
      <c r="H5" s="936">
        <v>0.4</v>
      </c>
    </row>
    <row r="6" spans="1:10" s="239" customFormat="1" ht="18" customHeight="1">
      <c r="A6" s="857" t="s">
        <v>170</v>
      </c>
      <c r="B6" s="936">
        <v>0.56959181987574681</v>
      </c>
      <c r="C6" s="936">
        <v>0.52956427493725511</v>
      </c>
      <c r="D6" s="936">
        <v>0.46969777927326345</v>
      </c>
      <c r="E6" s="936">
        <v>0.53997679550456101</v>
      </c>
      <c r="F6" s="936">
        <v>0.481005955070956</v>
      </c>
      <c r="G6" s="936">
        <v>0.46009818723635398</v>
      </c>
      <c r="H6" s="936">
        <v>0.5</v>
      </c>
    </row>
    <row r="7" spans="1:10" s="239" customFormat="1" ht="18" customHeight="1">
      <c r="A7" s="857" t="s">
        <v>275</v>
      </c>
      <c r="B7" s="936">
        <v>0.50051063928681205</v>
      </c>
      <c r="C7" s="936">
        <v>0.49988977209101515</v>
      </c>
      <c r="D7" s="936">
        <v>0.49475075147984471</v>
      </c>
      <c r="E7" s="936">
        <v>0.48309558762119698</v>
      </c>
      <c r="F7" s="936">
        <v>0.60387681356350897</v>
      </c>
      <c r="G7" s="936">
        <v>0.48085453929578598</v>
      </c>
      <c r="H7" s="936">
        <v>5.0000000000000001E-3</v>
      </c>
    </row>
    <row r="8" spans="1:10" s="239" customFormat="1" ht="18" customHeight="1">
      <c r="A8" s="857" t="s">
        <v>276</v>
      </c>
      <c r="B8" s="936">
        <v>0.57536036686650505</v>
      </c>
      <c r="C8" s="936">
        <v>0.49073463513033438</v>
      </c>
      <c r="D8" s="936">
        <v>0.45467526814009185</v>
      </c>
      <c r="E8" s="936">
        <v>0.52732158165042298</v>
      </c>
      <c r="F8" s="936">
        <v>0.52032002723179704</v>
      </c>
      <c r="G8" s="936">
        <v>0.44843640406612301</v>
      </c>
      <c r="H8" s="936">
        <v>5.56933205900444E-3</v>
      </c>
    </row>
    <row r="9" spans="1:10" s="239" customFormat="1" ht="19.5" customHeight="1">
      <c r="A9" s="857" t="s">
        <v>1333</v>
      </c>
      <c r="B9" s="936">
        <v>0.44107542530380317</v>
      </c>
      <c r="C9" s="936">
        <v>0.44477022617878736</v>
      </c>
      <c r="D9" s="936">
        <v>0.43809389258722164</v>
      </c>
      <c r="E9" s="936">
        <v>0.43249410877484801</v>
      </c>
      <c r="F9" s="936">
        <v>0.61825855405206598</v>
      </c>
      <c r="G9" s="936">
        <v>0.43259766069834599</v>
      </c>
      <c r="H9" s="936">
        <v>4.3644930644002053E-3</v>
      </c>
    </row>
    <row r="10" spans="1:10" s="239" customFormat="1" ht="18" customHeight="1">
      <c r="A10" s="333"/>
      <c r="B10" s="381"/>
      <c r="C10" s="381"/>
      <c r="D10" s="381"/>
      <c r="E10" s="381"/>
      <c r="F10" s="381"/>
      <c r="G10" s="381"/>
      <c r="H10" s="381"/>
    </row>
    <row r="11" spans="1:10" s="239" customFormat="1" ht="18" customHeight="1">
      <c r="A11" s="1383" t="s">
        <v>575</v>
      </c>
      <c r="B11" s="1383"/>
      <c r="C11" s="1383"/>
      <c r="D11" s="1383"/>
      <c r="E11" s="1383"/>
      <c r="F11" s="1383"/>
      <c r="G11" s="1383"/>
    </row>
    <row r="12" spans="1:10" s="239" customFormat="1" ht="27.6" customHeight="1">
      <c r="A12" s="1307" t="s">
        <v>1288</v>
      </c>
      <c r="B12" s="1307"/>
      <c r="C12" s="1307"/>
      <c r="D12" s="1307"/>
      <c r="E12" s="1307"/>
      <c r="F12" s="1307"/>
      <c r="G12" s="1307"/>
    </row>
    <row r="13" spans="1:10" s="239" customFormat="1">
      <c r="A13" s="1307" t="s">
        <v>576</v>
      </c>
      <c r="B13" s="1307"/>
      <c r="C13" s="1307"/>
      <c r="D13" s="1307"/>
      <c r="E13" s="1307"/>
      <c r="F13" s="1307"/>
      <c r="G13" s="1307"/>
    </row>
    <row r="14" spans="1:10" s="239" customFormat="1"/>
  </sheetData>
  <mergeCells count="4">
    <mergeCell ref="A13:G13"/>
    <mergeCell ref="A1:H1"/>
    <mergeCell ref="A11:G11"/>
    <mergeCell ref="A12:G12"/>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sqref="A1:K1"/>
    </sheetView>
  </sheetViews>
  <sheetFormatPr defaultColWidth="9.140625" defaultRowHeight="15"/>
  <cols>
    <col min="1" max="10" width="14.5703125" style="238" bestFit="1" customWidth="1"/>
    <col min="11" max="11" width="14.42578125" style="238" bestFit="1" customWidth="1"/>
    <col min="12" max="12" width="15" style="238" bestFit="1" customWidth="1"/>
    <col min="13" max="16" width="14.5703125" style="238" bestFit="1" customWidth="1"/>
    <col min="17" max="17" width="4.5703125" style="238" bestFit="1" customWidth="1"/>
    <col min="18" max="16384" width="9.140625" style="238"/>
  </cols>
  <sheetData>
    <row r="1" spans="1:16" ht="14.25" customHeight="1">
      <c r="A1" s="1321" t="s">
        <v>577</v>
      </c>
      <c r="B1" s="1321"/>
      <c r="C1" s="1321"/>
      <c r="D1" s="1321"/>
      <c r="E1" s="1321"/>
      <c r="F1" s="1321"/>
      <c r="G1" s="1321"/>
      <c r="H1" s="1321"/>
      <c r="I1" s="1321"/>
      <c r="J1" s="1321"/>
      <c r="K1" s="1321"/>
    </row>
    <row r="2" spans="1:16" s="239" customFormat="1" ht="18.75" customHeight="1">
      <c r="A2" s="931" t="s">
        <v>207</v>
      </c>
      <c r="B2" s="1355" t="s">
        <v>85</v>
      </c>
      <c r="C2" s="1387"/>
      <c r="D2" s="1387"/>
      <c r="E2" s="1387"/>
      <c r="F2" s="1356"/>
      <c r="G2" s="1350" t="s">
        <v>86</v>
      </c>
      <c r="H2" s="1351"/>
      <c r="I2" s="1351"/>
      <c r="J2" s="1351"/>
      <c r="K2" s="1352"/>
      <c r="L2" s="1350" t="s">
        <v>87</v>
      </c>
      <c r="M2" s="1351"/>
      <c r="N2" s="1351"/>
      <c r="O2" s="1351"/>
      <c r="P2" s="1352"/>
    </row>
    <row r="3" spans="1:16" s="239" customFormat="1" ht="18" customHeight="1">
      <c r="A3" s="931" t="s">
        <v>578</v>
      </c>
      <c r="B3" s="844" t="s">
        <v>579</v>
      </c>
      <c r="C3" s="844" t="s">
        <v>580</v>
      </c>
      <c r="D3" s="844" t="s">
        <v>581</v>
      </c>
      <c r="E3" s="844" t="s">
        <v>582</v>
      </c>
      <c r="F3" s="844" t="s">
        <v>583</v>
      </c>
      <c r="G3" s="844" t="s">
        <v>579</v>
      </c>
      <c r="H3" s="844" t="s">
        <v>580</v>
      </c>
      <c r="I3" s="844" t="s">
        <v>581</v>
      </c>
      <c r="J3" s="844" t="s">
        <v>582</v>
      </c>
      <c r="K3" s="844" t="s">
        <v>583</v>
      </c>
      <c r="L3" s="844" t="s">
        <v>579</v>
      </c>
      <c r="M3" s="844" t="s">
        <v>580</v>
      </c>
      <c r="N3" s="844" t="s">
        <v>581</v>
      </c>
      <c r="O3" s="844" t="s">
        <v>582</v>
      </c>
      <c r="P3" s="844" t="s">
        <v>583</v>
      </c>
    </row>
    <row r="4" spans="1:16" s="239" customFormat="1" ht="18" customHeight="1">
      <c r="A4" s="1355" t="s">
        <v>584</v>
      </c>
      <c r="B4" s="1387"/>
      <c r="C4" s="1387"/>
      <c r="D4" s="1387"/>
      <c r="E4" s="1387"/>
      <c r="F4" s="1387"/>
      <c r="G4" s="1387"/>
      <c r="H4" s="1387"/>
      <c r="I4" s="1387"/>
      <c r="J4" s="1387"/>
      <c r="K4" s="1387"/>
      <c r="L4" s="1387"/>
      <c r="M4" s="1387"/>
      <c r="N4" s="1387"/>
      <c r="O4" s="1387"/>
      <c r="P4" s="1356"/>
    </row>
    <row r="5" spans="1:16" s="245" customFormat="1" ht="16.5" customHeight="1">
      <c r="A5" s="937" t="s">
        <v>78</v>
      </c>
      <c r="B5" s="876">
        <v>7.7347000000000001</v>
      </c>
      <c r="C5" s="876">
        <v>13.0945</v>
      </c>
      <c r="D5" s="876">
        <v>25.3949</v>
      </c>
      <c r="E5" s="876">
        <v>37.181800000000003</v>
      </c>
      <c r="F5" s="876">
        <v>50.907499999999999</v>
      </c>
      <c r="G5" s="876">
        <v>11.06</v>
      </c>
      <c r="H5" s="876">
        <v>18.059999999999999</v>
      </c>
      <c r="I5" s="876">
        <v>32.08</v>
      </c>
      <c r="J5" s="876">
        <v>45.92</v>
      </c>
      <c r="K5" s="876">
        <v>61.46</v>
      </c>
      <c r="L5" s="938">
        <v>100</v>
      </c>
      <c r="M5" s="938">
        <v>100</v>
      </c>
      <c r="N5" s="938">
        <v>100</v>
      </c>
      <c r="O5" s="938">
        <v>100</v>
      </c>
      <c r="P5" s="938">
        <v>100</v>
      </c>
    </row>
    <row r="6" spans="1:16" s="245" customFormat="1" ht="16.5" customHeight="1">
      <c r="A6" s="939" t="s">
        <v>79</v>
      </c>
      <c r="B6" s="876">
        <v>8.3047000000000004</v>
      </c>
      <c r="C6" s="876">
        <v>13.950799999999999</v>
      </c>
      <c r="D6" s="876">
        <v>24.968599999999999</v>
      </c>
      <c r="E6" s="876">
        <v>35.898099999999999</v>
      </c>
      <c r="F6" s="876">
        <v>48.065100000000001</v>
      </c>
      <c r="G6" s="876">
        <v>13.45</v>
      </c>
      <c r="H6" s="876">
        <v>20.62</v>
      </c>
      <c r="I6" s="876">
        <v>31.33</v>
      </c>
      <c r="J6" s="876">
        <v>41.92</v>
      </c>
      <c r="K6" s="876">
        <v>57.18</v>
      </c>
      <c r="L6" s="938">
        <v>100</v>
      </c>
      <c r="M6" s="938">
        <v>100</v>
      </c>
      <c r="N6" s="938">
        <v>100</v>
      </c>
      <c r="O6" s="938">
        <v>100</v>
      </c>
      <c r="P6" s="938">
        <v>100</v>
      </c>
    </row>
    <row r="7" spans="1:16" s="239" customFormat="1" ht="16.5" customHeight="1">
      <c r="A7" s="940" t="s">
        <v>169</v>
      </c>
      <c r="B7" s="941">
        <v>8.8771000000000004</v>
      </c>
      <c r="C7" s="941">
        <v>14.424799999999999</v>
      </c>
      <c r="D7" s="941">
        <v>25.0609</v>
      </c>
      <c r="E7" s="941">
        <v>36.199599999999997</v>
      </c>
      <c r="F7" s="941">
        <v>49.422199999999997</v>
      </c>
      <c r="G7" s="941">
        <v>19.05</v>
      </c>
      <c r="H7" s="941">
        <v>27.75</v>
      </c>
      <c r="I7" s="941">
        <v>39.67</v>
      </c>
      <c r="J7" s="941">
        <v>50.77</v>
      </c>
      <c r="K7" s="941">
        <v>64.52</v>
      </c>
      <c r="L7" s="942">
        <v>100</v>
      </c>
      <c r="M7" s="942">
        <v>100</v>
      </c>
      <c r="N7" s="942">
        <v>100</v>
      </c>
      <c r="O7" s="942">
        <v>100</v>
      </c>
      <c r="P7" s="942">
        <v>100</v>
      </c>
    </row>
    <row r="8" spans="1:16" s="239" customFormat="1" ht="16.5" customHeight="1">
      <c r="A8" s="940" t="s">
        <v>170</v>
      </c>
      <c r="B8" s="941">
        <v>10.116899999999999</v>
      </c>
      <c r="C8" s="941">
        <v>15.367000000000001</v>
      </c>
      <c r="D8" s="941">
        <v>25.8749</v>
      </c>
      <c r="E8" s="941">
        <v>36.536000000000001</v>
      </c>
      <c r="F8" s="941">
        <v>49.7196</v>
      </c>
      <c r="G8" s="941">
        <v>15.12</v>
      </c>
      <c r="H8" s="941">
        <v>23.18</v>
      </c>
      <c r="I8" s="941">
        <v>35.67</v>
      </c>
      <c r="J8" s="941">
        <v>47.06</v>
      </c>
      <c r="K8" s="941">
        <v>61.63</v>
      </c>
      <c r="L8" s="942">
        <v>100</v>
      </c>
      <c r="M8" s="942">
        <v>100</v>
      </c>
      <c r="N8" s="942">
        <v>100</v>
      </c>
      <c r="O8" s="942">
        <v>100</v>
      </c>
      <c r="P8" s="942">
        <v>100</v>
      </c>
    </row>
    <row r="9" spans="1:16" s="239" customFormat="1" ht="16.5" customHeight="1">
      <c r="A9" s="940" t="s">
        <v>275</v>
      </c>
      <c r="B9" s="941">
        <v>16.235299999999999</v>
      </c>
      <c r="C9" s="941">
        <v>22.506599999999999</v>
      </c>
      <c r="D9" s="941">
        <v>32.639899999999997</v>
      </c>
      <c r="E9" s="941">
        <v>42.189399999999999</v>
      </c>
      <c r="F9" s="941">
        <v>53.605499999999999</v>
      </c>
      <c r="G9" s="941">
        <v>12.65</v>
      </c>
      <c r="H9" s="941">
        <v>19.829999999999998</v>
      </c>
      <c r="I9" s="941">
        <v>32</v>
      </c>
      <c r="J9" s="941">
        <v>43.19</v>
      </c>
      <c r="K9" s="941">
        <v>57.59</v>
      </c>
      <c r="L9" s="942">
        <v>100</v>
      </c>
      <c r="M9" s="942">
        <v>100</v>
      </c>
      <c r="N9" s="942">
        <v>100</v>
      </c>
      <c r="O9" s="942">
        <v>100</v>
      </c>
      <c r="P9" s="942">
        <v>100</v>
      </c>
    </row>
    <row r="10" spans="1:16" s="239" customFormat="1" ht="16.5" customHeight="1">
      <c r="A10" s="940" t="s">
        <v>276</v>
      </c>
      <c r="B10" s="941">
        <v>8.3462999999999994</v>
      </c>
      <c r="C10" s="941">
        <v>12.8835</v>
      </c>
      <c r="D10" s="941">
        <v>23.028600000000001</v>
      </c>
      <c r="E10" s="941">
        <v>33.365299999999998</v>
      </c>
      <c r="F10" s="941">
        <v>46.654600000000002</v>
      </c>
      <c r="G10" s="941">
        <v>14.38</v>
      </c>
      <c r="H10" s="941">
        <v>20.64</v>
      </c>
      <c r="I10" s="941">
        <v>31.53</v>
      </c>
      <c r="J10" s="941">
        <v>43.78</v>
      </c>
      <c r="K10" s="941">
        <v>58.28</v>
      </c>
      <c r="L10" s="942">
        <v>100</v>
      </c>
      <c r="M10" s="942">
        <v>100</v>
      </c>
      <c r="N10" s="942">
        <v>100</v>
      </c>
      <c r="O10" s="942">
        <v>100</v>
      </c>
      <c r="P10" s="942">
        <v>100</v>
      </c>
    </row>
    <row r="11" spans="1:16" s="239" customFormat="1" ht="18" customHeight="1">
      <c r="A11" s="940" t="s">
        <v>1333</v>
      </c>
      <c r="B11" s="941">
        <v>16.8474</v>
      </c>
      <c r="C11" s="941">
        <v>23.7319</v>
      </c>
      <c r="D11" s="941">
        <v>35.975099999999998</v>
      </c>
      <c r="E11" s="941">
        <v>46.2376</v>
      </c>
      <c r="F11" s="941">
        <v>56.5824</v>
      </c>
      <c r="G11" s="941">
        <v>12.37</v>
      </c>
      <c r="H11" s="941">
        <v>18.07</v>
      </c>
      <c r="I11" s="941">
        <v>29.57</v>
      </c>
      <c r="J11" s="941">
        <v>41.62</v>
      </c>
      <c r="K11" s="941">
        <v>56.11</v>
      </c>
      <c r="L11" s="942">
        <v>100</v>
      </c>
      <c r="M11" s="942">
        <v>100</v>
      </c>
      <c r="N11" s="942">
        <v>100</v>
      </c>
      <c r="O11" s="942">
        <v>100</v>
      </c>
      <c r="P11" s="942">
        <v>100</v>
      </c>
    </row>
    <row r="12" spans="1:16" s="239" customFormat="1" ht="18" customHeight="1">
      <c r="A12" s="1384" t="s">
        <v>585</v>
      </c>
      <c r="B12" s="1385"/>
      <c r="C12" s="1385"/>
      <c r="D12" s="1385"/>
      <c r="E12" s="1385"/>
      <c r="F12" s="1385"/>
      <c r="G12" s="1385"/>
      <c r="H12" s="1385"/>
      <c r="I12" s="1385"/>
      <c r="J12" s="1385"/>
      <c r="K12" s="1385"/>
      <c r="L12" s="1385"/>
      <c r="M12" s="1385"/>
      <c r="N12" s="1385"/>
      <c r="O12" s="1385"/>
      <c r="P12" s="1386"/>
    </row>
    <row r="13" spans="1:16" s="245" customFormat="1" ht="18" customHeight="1">
      <c r="A13" s="943" t="s">
        <v>78</v>
      </c>
      <c r="B13" s="944">
        <v>39.33</v>
      </c>
      <c r="C13" s="944">
        <v>53.18</v>
      </c>
      <c r="D13" s="944">
        <v>69.02</v>
      </c>
      <c r="E13" s="944">
        <v>79.400000000000006</v>
      </c>
      <c r="F13" s="944">
        <v>88.91</v>
      </c>
      <c r="G13" s="944">
        <v>24.82</v>
      </c>
      <c r="H13" s="944">
        <v>38.11</v>
      </c>
      <c r="I13" s="944">
        <v>59.64</v>
      </c>
      <c r="J13" s="944">
        <v>76.739999999999995</v>
      </c>
      <c r="K13" s="944">
        <v>89.05</v>
      </c>
      <c r="L13" s="945">
        <v>100</v>
      </c>
      <c r="M13" s="945">
        <v>100</v>
      </c>
      <c r="N13" s="945">
        <v>100</v>
      </c>
      <c r="O13" s="945">
        <v>100</v>
      </c>
      <c r="P13" s="946" t="s">
        <v>317</v>
      </c>
    </row>
    <row r="14" spans="1:16" s="245" customFormat="1" ht="18" customHeight="1">
      <c r="A14" s="937" t="s">
        <v>79</v>
      </c>
      <c r="B14" s="876">
        <v>35.72</v>
      </c>
      <c r="C14" s="876">
        <v>50.57</v>
      </c>
      <c r="D14" s="876">
        <v>69.06</v>
      </c>
      <c r="E14" s="876">
        <v>80.39</v>
      </c>
      <c r="F14" s="876">
        <v>88.99</v>
      </c>
      <c r="G14" s="876">
        <v>23.19</v>
      </c>
      <c r="H14" s="876">
        <v>35.74</v>
      </c>
      <c r="I14" s="876">
        <v>57.4</v>
      </c>
      <c r="J14" s="876">
        <v>75.62</v>
      </c>
      <c r="K14" s="876">
        <v>88.96</v>
      </c>
      <c r="L14" s="938">
        <v>100</v>
      </c>
      <c r="M14" s="938">
        <v>100</v>
      </c>
      <c r="N14" s="938">
        <v>100</v>
      </c>
      <c r="O14" s="876" t="s">
        <v>317</v>
      </c>
      <c r="P14" s="876" t="s">
        <v>317</v>
      </c>
    </row>
    <row r="15" spans="1:16" s="239" customFormat="1" ht="18" customHeight="1">
      <c r="A15" s="940" t="s">
        <v>169</v>
      </c>
      <c r="B15" s="941">
        <v>42.51</v>
      </c>
      <c r="C15" s="941">
        <v>56.06</v>
      </c>
      <c r="D15" s="941">
        <v>70.760000000000005</v>
      </c>
      <c r="E15" s="941">
        <v>79.83</v>
      </c>
      <c r="F15" s="941">
        <v>88.38</v>
      </c>
      <c r="G15" s="941">
        <v>22.53</v>
      </c>
      <c r="H15" s="941">
        <v>35.479999999999997</v>
      </c>
      <c r="I15" s="941">
        <v>58.08</v>
      </c>
      <c r="J15" s="941">
        <v>77.52</v>
      </c>
      <c r="K15" s="941">
        <v>89.81</v>
      </c>
      <c r="L15" s="942">
        <v>100</v>
      </c>
      <c r="M15" s="942">
        <v>100</v>
      </c>
      <c r="N15" s="942">
        <v>100</v>
      </c>
      <c r="O15" s="947" t="s">
        <v>317</v>
      </c>
      <c r="P15" s="947" t="s">
        <v>317</v>
      </c>
    </row>
    <row r="16" spans="1:16" s="239" customFormat="1" ht="18" customHeight="1">
      <c r="A16" s="940" t="s">
        <v>170</v>
      </c>
      <c r="B16" s="941">
        <v>41.89</v>
      </c>
      <c r="C16" s="941">
        <v>55.15</v>
      </c>
      <c r="D16" s="941">
        <v>72.16</v>
      </c>
      <c r="E16" s="941">
        <v>81.62</v>
      </c>
      <c r="F16" s="941">
        <v>89.56</v>
      </c>
      <c r="G16" s="941">
        <v>22.54</v>
      </c>
      <c r="H16" s="941">
        <v>34.9</v>
      </c>
      <c r="I16" s="941">
        <v>58.13</v>
      </c>
      <c r="J16" s="941">
        <v>76.650000000000006</v>
      </c>
      <c r="K16" s="941">
        <v>89.58</v>
      </c>
      <c r="L16" s="942">
        <v>100</v>
      </c>
      <c r="M16" s="942">
        <v>100</v>
      </c>
      <c r="N16" s="942">
        <v>100</v>
      </c>
      <c r="O16" s="947" t="s">
        <v>317</v>
      </c>
      <c r="P16" s="947" t="s">
        <v>317</v>
      </c>
    </row>
    <row r="17" spans="1:16" s="239" customFormat="1" ht="18" customHeight="1">
      <c r="A17" s="940" t="s">
        <v>275</v>
      </c>
      <c r="B17" s="941">
        <v>39.72</v>
      </c>
      <c r="C17" s="941">
        <v>54.52</v>
      </c>
      <c r="D17" s="941">
        <v>70.97</v>
      </c>
      <c r="E17" s="941">
        <v>81.33</v>
      </c>
      <c r="F17" s="941">
        <v>89.57</v>
      </c>
      <c r="G17" s="941">
        <v>23.11</v>
      </c>
      <c r="H17" s="941">
        <v>35.43</v>
      </c>
      <c r="I17" s="941">
        <v>58.08</v>
      </c>
      <c r="J17" s="941">
        <v>75.849999999999994</v>
      </c>
      <c r="K17" s="941">
        <v>88.85</v>
      </c>
      <c r="L17" s="942">
        <v>100</v>
      </c>
      <c r="M17" s="942">
        <v>100</v>
      </c>
      <c r="N17" s="942">
        <v>100</v>
      </c>
      <c r="O17" s="947" t="s">
        <v>317</v>
      </c>
      <c r="P17" s="947" t="s">
        <v>317</v>
      </c>
    </row>
    <row r="18" spans="1:16" s="239" customFormat="1" ht="18" customHeight="1">
      <c r="A18" s="940" t="s">
        <v>276</v>
      </c>
      <c r="B18" s="941">
        <v>38.380000000000003</v>
      </c>
      <c r="C18" s="941">
        <v>51.31</v>
      </c>
      <c r="D18" s="941">
        <v>69.63</v>
      </c>
      <c r="E18" s="941">
        <v>80.19</v>
      </c>
      <c r="F18" s="941">
        <v>88.93</v>
      </c>
      <c r="G18" s="941">
        <v>24.21</v>
      </c>
      <c r="H18" s="941">
        <v>36.85</v>
      </c>
      <c r="I18" s="941">
        <v>58.45</v>
      </c>
      <c r="J18" s="941">
        <v>76.260000000000005</v>
      </c>
      <c r="K18" s="941">
        <v>89.14</v>
      </c>
      <c r="L18" s="942">
        <v>100</v>
      </c>
      <c r="M18" s="942">
        <v>100</v>
      </c>
      <c r="N18" s="942">
        <v>100</v>
      </c>
      <c r="O18" s="947" t="s">
        <v>317</v>
      </c>
      <c r="P18" s="947" t="s">
        <v>317</v>
      </c>
    </row>
    <row r="19" spans="1:16" s="239" customFormat="1" ht="15" customHeight="1">
      <c r="A19" s="940" t="s">
        <v>1333</v>
      </c>
      <c r="B19" s="941">
        <v>36.01</v>
      </c>
      <c r="C19" s="941">
        <v>50.01</v>
      </c>
      <c r="D19" s="941">
        <v>70.069999999999993</v>
      </c>
      <c r="E19" s="941">
        <v>82.38</v>
      </c>
      <c r="F19" s="941">
        <v>90.34</v>
      </c>
      <c r="G19" s="941">
        <v>24.06</v>
      </c>
      <c r="H19" s="941">
        <v>36.53</v>
      </c>
      <c r="I19" s="941">
        <v>57.87</v>
      </c>
      <c r="J19" s="941">
        <v>75.37</v>
      </c>
      <c r="K19" s="941">
        <v>88.52</v>
      </c>
      <c r="L19" s="942">
        <v>100</v>
      </c>
      <c r="M19" s="942">
        <v>100</v>
      </c>
      <c r="N19" s="942">
        <v>100</v>
      </c>
      <c r="O19" s="942">
        <v>100</v>
      </c>
      <c r="P19" s="942">
        <v>100</v>
      </c>
    </row>
    <row r="20" spans="1:16" s="239" customFormat="1" ht="13.5" customHeight="1"/>
    <row r="21" spans="1:16" s="239" customFormat="1" ht="13.5" customHeight="1">
      <c r="A21" s="1380" t="s">
        <v>586</v>
      </c>
      <c r="B21" s="1380"/>
      <c r="C21" s="1380"/>
      <c r="D21" s="1380"/>
      <c r="E21" s="1380"/>
      <c r="F21" s="1380"/>
      <c r="G21" s="1380"/>
      <c r="H21" s="1380"/>
      <c r="I21" s="1380"/>
      <c r="J21" s="1380"/>
      <c r="K21" s="1380"/>
    </row>
    <row r="22" spans="1:16" s="239" customFormat="1" ht="28.35" customHeight="1">
      <c r="A22" s="1337" t="s">
        <v>1288</v>
      </c>
      <c r="B22" s="1337"/>
      <c r="C22" s="1337"/>
      <c r="D22" s="1337"/>
      <c r="E22" s="1337"/>
      <c r="F22" s="1337"/>
      <c r="G22" s="1337"/>
      <c r="H22" s="1337"/>
      <c r="I22" s="1337"/>
      <c r="J22" s="1337"/>
      <c r="K22" s="1337"/>
    </row>
    <row r="23" spans="1:16" s="239" customFormat="1">
      <c r="A23" s="1337" t="s">
        <v>261</v>
      </c>
      <c r="B23" s="1337"/>
      <c r="C23" s="1337"/>
      <c r="D23" s="1337"/>
      <c r="E23" s="1337"/>
      <c r="F23" s="1337"/>
      <c r="G23" s="1337"/>
      <c r="H23" s="1337"/>
      <c r="I23" s="1337"/>
      <c r="J23" s="1337"/>
      <c r="K23" s="1337"/>
    </row>
    <row r="24" spans="1:16" s="239" customFormat="1"/>
  </sheetData>
  <mergeCells count="9">
    <mergeCell ref="A12:P12"/>
    <mergeCell ref="A22:K22"/>
    <mergeCell ref="A23:K23"/>
    <mergeCell ref="A21:K21"/>
    <mergeCell ref="A1:K1"/>
    <mergeCell ref="B2:F2"/>
    <mergeCell ref="G2:K2"/>
    <mergeCell ref="L2:P2"/>
    <mergeCell ref="A4:P4"/>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zoomScaleNormal="100" workbookViewId="0">
      <selection sqref="A1:I1"/>
    </sheetView>
  </sheetViews>
  <sheetFormatPr defaultColWidth="9.140625" defaultRowHeight="15"/>
  <cols>
    <col min="1" max="8" width="14.5703125" style="238" bestFit="1" customWidth="1"/>
    <col min="9" max="9" width="10.140625" style="238" customWidth="1"/>
    <col min="10" max="10" width="10.28515625" style="238" customWidth="1"/>
    <col min="11" max="17" width="14.5703125" style="238" bestFit="1" customWidth="1"/>
    <col min="18" max="16384" width="9.140625" style="238"/>
  </cols>
  <sheetData>
    <row r="1" spans="1:17" ht="16.5" customHeight="1">
      <c r="A1" s="1321" t="s">
        <v>33</v>
      </c>
      <c r="B1" s="1321"/>
      <c r="C1" s="1321"/>
      <c r="D1" s="1321"/>
      <c r="E1" s="1321"/>
      <c r="F1" s="1321"/>
      <c r="G1" s="1321"/>
      <c r="H1" s="1321"/>
      <c r="I1" s="1321"/>
    </row>
    <row r="2" spans="1:17" s="239" customFormat="1" ht="88.5" customHeight="1">
      <c r="A2" s="847" t="s">
        <v>587</v>
      </c>
      <c r="B2" s="847" t="s">
        <v>588</v>
      </c>
      <c r="C2" s="847" t="s">
        <v>589</v>
      </c>
      <c r="D2" s="847" t="s">
        <v>590</v>
      </c>
      <c r="E2" s="847" t="s">
        <v>591</v>
      </c>
      <c r="F2" s="847" t="s">
        <v>365</v>
      </c>
      <c r="G2" s="847" t="s">
        <v>592</v>
      </c>
      <c r="H2" s="847" t="s">
        <v>593</v>
      </c>
      <c r="I2" s="847" t="s">
        <v>594</v>
      </c>
      <c r="J2" s="847" t="s">
        <v>595</v>
      </c>
      <c r="K2" s="847" t="s">
        <v>596</v>
      </c>
      <c r="L2" s="847" t="s">
        <v>597</v>
      </c>
      <c r="M2" s="847" t="s">
        <v>598</v>
      </c>
      <c r="N2" s="847" t="s">
        <v>599</v>
      </c>
      <c r="O2" s="847" t="s">
        <v>600</v>
      </c>
      <c r="P2" s="847" t="s">
        <v>1364</v>
      </c>
      <c r="Q2" s="847" t="s">
        <v>602</v>
      </c>
    </row>
    <row r="3" spans="1:17" s="245" customFormat="1" ht="18" customHeight="1">
      <c r="A3" s="848" t="s">
        <v>78</v>
      </c>
      <c r="B3" s="948">
        <v>7105.4</v>
      </c>
      <c r="C3" s="851">
        <v>1470552</v>
      </c>
      <c r="D3" s="851">
        <v>356991.07614999998</v>
      </c>
      <c r="E3" s="949">
        <v>24.275991339000001</v>
      </c>
      <c r="F3" s="851">
        <v>1801056</v>
      </c>
      <c r="G3" s="851">
        <v>368603</v>
      </c>
      <c r="H3" s="950">
        <v>20.465937760999999</v>
      </c>
      <c r="I3" s="851">
        <v>356991.17615000001</v>
      </c>
      <c r="J3" s="949">
        <v>100.000028012</v>
      </c>
      <c r="K3" s="851">
        <v>368603</v>
      </c>
      <c r="L3" s="874">
        <v>100</v>
      </c>
      <c r="M3" s="849">
        <v>725.30059000000006</v>
      </c>
      <c r="N3" s="951">
        <v>0.20317051</v>
      </c>
      <c r="O3" s="849">
        <v>81157</v>
      </c>
      <c r="P3" s="851">
        <v>369338</v>
      </c>
      <c r="Q3" s="952">
        <v>353.59</v>
      </c>
    </row>
    <row r="4" spans="1:17" s="245" customFormat="1" ht="18" customHeight="1">
      <c r="A4" s="853" t="s">
        <v>79</v>
      </c>
      <c r="B4" s="948">
        <v>3512.5</v>
      </c>
      <c r="C4" s="851">
        <v>793860.5</v>
      </c>
      <c r="D4" s="851">
        <v>183160.2</v>
      </c>
      <c r="E4" s="949">
        <v>23.072088861960005</v>
      </c>
      <c r="F4" s="851">
        <v>1208853</v>
      </c>
      <c r="G4" s="851">
        <v>237108</v>
      </c>
      <c r="H4" s="950">
        <v>19.614295534692804</v>
      </c>
      <c r="I4" s="851">
        <v>183160.2</v>
      </c>
      <c r="J4" s="949">
        <v>100</v>
      </c>
      <c r="K4" s="851">
        <v>237108</v>
      </c>
      <c r="L4" s="874">
        <v>100</v>
      </c>
      <c r="M4" s="849">
        <v>321.20000000000005</v>
      </c>
      <c r="N4" s="951">
        <v>0.17536560890411781</v>
      </c>
      <c r="O4" s="849">
        <v>58411</v>
      </c>
      <c r="P4" s="851">
        <v>237511</v>
      </c>
      <c r="Q4" s="952">
        <v>365.24</v>
      </c>
    </row>
    <row r="5" spans="1:17" s="239" customFormat="1" ht="18" customHeight="1">
      <c r="A5" s="857" t="s">
        <v>169</v>
      </c>
      <c r="B5" s="953">
        <v>473.6</v>
      </c>
      <c r="C5" s="858">
        <v>97821</v>
      </c>
      <c r="D5" s="858">
        <v>20628.800000000003</v>
      </c>
      <c r="E5" s="954">
        <v>21.088314370125026</v>
      </c>
      <c r="F5" s="955">
        <v>194367</v>
      </c>
      <c r="G5" s="858">
        <v>23516</v>
      </c>
      <c r="H5" s="954">
        <v>12.098761621057072</v>
      </c>
      <c r="I5" s="858">
        <v>20628.800000000003</v>
      </c>
      <c r="J5" s="954">
        <v>100</v>
      </c>
      <c r="K5" s="858">
        <v>23516</v>
      </c>
      <c r="L5" s="877">
        <v>100</v>
      </c>
      <c r="M5" s="858">
        <v>52</v>
      </c>
      <c r="N5" s="936">
        <v>0.25207476925463429</v>
      </c>
      <c r="O5" s="858">
        <v>4530</v>
      </c>
      <c r="P5" s="858">
        <v>23564</v>
      </c>
      <c r="Q5" s="858">
        <v>356.24</v>
      </c>
    </row>
    <row r="6" spans="1:17" s="239" customFormat="1" ht="18" customHeight="1">
      <c r="A6" s="857" t="s">
        <v>170</v>
      </c>
      <c r="B6" s="953">
        <v>687.2</v>
      </c>
      <c r="C6" s="858">
        <v>131874</v>
      </c>
      <c r="D6" s="858">
        <v>28614</v>
      </c>
      <c r="E6" s="954">
        <v>21.697984439692437</v>
      </c>
      <c r="F6" s="955">
        <v>238041</v>
      </c>
      <c r="G6" s="858">
        <v>39202</v>
      </c>
      <c r="H6" s="954">
        <v>16.468591545153984</v>
      </c>
      <c r="I6" s="858">
        <v>28614</v>
      </c>
      <c r="J6" s="954">
        <v>100</v>
      </c>
      <c r="K6" s="858">
        <v>39202</v>
      </c>
      <c r="L6" s="877">
        <v>100</v>
      </c>
      <c r="M6" s="858">
        <v>58.5</v>
      </c>
      <c r="N6" s="936">
        <v>0.20444537638918009</v>
      </c>
      <c r="O6" s="858">
        <v>8179.0000000000009</v>
      </c>
      <c r="P6" s="858">
        <v>39269</v>
      </c>
      <c r="Q6" s="858">
        <v>358.38</v>
      </c>
    </row>
    <row r="7" spans="1:17" s="239" customFormat="1" ht="18" customHeight="1">
      <c r="A7" s="857" t="s">
        <v>275</v>
      </c>
      <c r="B7" s="953">
        <v>701.59999999999991</v>
      </c>
      <c r="C7" s="858">
        <v>158760</v>
      </c>
      <c r="D7" s="858">
        <v>38108.300000000003</v>
      </c>
      <c r="E7" s="954">
        <v>24.003716301335349</v>
      </c>
      <c r="F7" s="955">
        <v>235960</v>
      </c>
      <c r="G7" s="858">
        <v>53341.999999999993</v>
      </c>
      <c r="H7" s="954">
        <v>22.606373961688419</v>
      </c>
      <c r="I7" s="858">
        <v>38108.300000000003</v>
      </c>
      <c r="J7" s="954">
        <v>100</v>
      </c>
      <c r="K7" s="858">
        <v>53341.999999999993</v>
      </c>
      <c r="L7" s="877">
        <v>99.998125304637995</v>
      </c>
      <c r="M7" s="858">
        <v>55.5</v>
      </c>
      <c r="N7" s="936">
        <v>0.14563756452006518</v>
      </c>
      <c r="O7" s="858">
        <v>14702.000000000002</v>
      </c>
      <c r="P7" s="858">
        <v>53430.999999999993</v>
      </c>
      <c r="Q7" s="858">
        <v>360.44</v>
      </c>
    </row>
    <row r="8" spans="1:17" s="239" customFormat="1" ht="18" customHeight="1">
      <c r="A8" s="956" t="s">
        <v>276</v>
      </c>
      <c r="B8" s="957">
        <v>779.9</v>
      </c>
      <c r="C8" s="858">
        <v>180685</v>
      </c>
      <c r="D8" s="958">
        <v>41298.100000000006</v>
      </c>
      <c r="E8" s="959">
        <v>22.856407560118441</v>
      </c>
      <c r="F8" s="960">
        <v>258914</v>
      </c>
      <c r="G8" s="958">
        <v>50665</v>
      </c>
      <c r="H8" s="959">
        <v>19.568273635261129</v>
      </c>
      <c r="I8" s="958">
        <v>41298.100000000006</v>
      </c>
      <c r="J8" s="959">
        <v>100</v>
      </c>
      <c r="K8" s="958">
        <v>50665</v>
      </c>
      <c r="L8" s="961">
        <v>100</v>
      </c>
      <c r="M8" s="958">
        <v>84.3</v>
      </c>
      <c r="N8" s="962">
        <v>0.20412561352701453</v>
      </c>
      <c r="O8" s="958">
        <v>9399</v>
      </c>
      <c r="P8" s="958">
        <v>50730</v>
      </c>
      <c r="Q8" s="958">
        <v>362.89</v>
      </c>
    </row>
    <row r="9" spans="1:17" s="239" customFormat="1" ht="18" customHeight="1">
      <c r="A9" s="857" t="s">
        <v>1333</v>
      </c>
      <c r="B9" s="953">
        <v>870.19999999999993</v>
      </c>
      <c r="C9" s="858">
        <v>224720.5</v>
      </c>
      <c r="D9" s="858">
        <v>54511</v>
      </c>
      <c r="E9" s="954">
        <v>24.257243998656111</v>
      </c>
      <c r="F9" s="862">
        <v>281571</v>
      </c>
      <c r="G9" s="858">
        <v>70383</v>
      </c>
      <c r="H9" s="954">
        <v>24.99653728544488</v>
      </c>
      <c r="I9" s="858">
        <v>54511</v>
      </c>
      <c r="J9" s="954">
        <v>100</v>
      </c>
      <c r="K9" s="858">
        <v>70383</v>
      </c>
      <c r="L9" s="877">
        <v>100</v>
      </c>
      <c r="M9" s="858">
        <v>70.900000000000006</v>
      </c>
      <c r="N9" s="936">
        <v>0.13006549136871456</v>
      </c>
      <c r="O9" s="858">
        <v>21601</v>
      </c>
      <c r="P9" s="858">
        <v>70517</v>
      </c>
      <c r="Q9" s="858">
        <v>365.24</v>
      </c>
    </row>
    <row r="10" spans="1:17" s="239" customFormat="1" ht="15" customHeight="1">
      <c r="A10" s="333"/>
      <c r="B10" s="335"/>
      <c r="C10" s="334"/>
      <c r="D10" s="334"/>
      <c r="E10" s="380"/>
      <c r="F10" s="336"/>
      <c r="G10" s="334"/>
      <c r="H10" s="380"/>
      <c r="I10" s="334"/>
      <c r="J10" s="380"/>
      <c r="K10" s="334"/>
      <c r="L10" s="354"/>
      <c r="M10" s="334"/>
      <c r="N10" s="381"/>
      <c r="O10" s="334"/>
      <c r="P10" s="334"/>
      <c r="Q10" s="334"/>
    </row>
    <row r="11" spans="1:17" s="239" customFormat="1" ht="13.5" customHeight="1">
      <c r="A11" s="1337" t="s">
        <v>1288</v>
      </c>
      <c r="B11" s="1337"/>
      <c r="C11" s="1337"/>
      <c r="D11" s="1337"/>
    </row>
    <row r="12" spans="1:17" s="239" customFormat="1">
      <c r="A12" s="1337" t="s">
        <v>603</v>
      </c>
      <c r="B12" s="1337"/>
      <c r="C12" s="1337"/>
      <c r="D12" s="1337"/>
    </row>
    <row r="13" spans="1:17" s="239" customFormat="1"/>
  </sheetData>
  <mergeCells count="3">
    <mergeCell ref="A1:I1"/>
    <mergeCell ref="A11:D11"/>
    <mergeCell ref="A12:D12"/>
  </mergeCells>
  <printOptions horizontalCentered="1"/>
  <pageMargins left="0.78431372549019618" right="0.78431372549019618" top="0.98039215686274517" bottom="0.98039215686274517" header="0.50980392156862753" footer="0.50980392156862753"/>
  <pageSetup paperSize="9" scale="53"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sqref="A1:I1"/>
    </sheetView>
  </sheetViews>
  <sheetFormatPr defaultColWidth="9.140625" defaultRowHeight="15"/>
  <cols>
    <col min="1" max="8" width="14.5703125" style="238" bestFit="1" customWidth="1"/>
    <col min="9" max="9" width="11.140625" style="238" bestFit="1" customWidth="1"/>
    <col min="10" max="10" width="18.42578125" style="238" bestFit="1" customWidth="1"/>
    <col min="11" max="17" width="14.5703125" style="238" bestFit="1" customWidth="1"/>
    <col min="18" max="18" width="4.5703125" style="238" bestFit="1" customWidth="1"/>
    <col min="19" max="16384" width="9.140625" style="238"/>
  </cols>
  <sheetData>
    <row r="1" spans="1:17" ht="18" customHeight="1">
      <c r="A1" s="1307" t="s">
        <v>604</v>
      </c>
      <c r="B1" s="1307"/>
      <c r="C1" s="1307"/>
      <c r="D1" s="1307"/>
      <c r="E1" s="1307"/>
      <c r="F1" s="1307"/>
      <c r="G1" s="1307"/>
      <c r="H1" s="1307"/>
      <c r="I1" s="1307"/>
    </row>
    <row r="2" spans="1:17" s="239" customFormat="1" ht="93" customHeight="1">
      <c r="A2" s="847" t="s">
        <v>587</v>
      </c>
      <c r="B2" s="847" t="s">
        <v>588</v>
      </c>
      <c r="C2" s="847" t="s">
        <v>589</v>
      </c>
      <c r="D2" s="847" t="s">
        <v>590</v>
      </c>
      <c r="E2" s="847" t="s">
        <v>591</v>
      </c>
      <c r="F2" s="847" t="s">
        <v>365</v>
      </c>
      <c r="G2" s="847" t="s">
        <v>605</v>
      </c>
      <c r="H2" s="847" t="s">
        <v>593</v>
      </c>
      <c r="I2" s="847" t="s">
        <v>594</v>
      </c>
      <c r="J2" s="847" t="s">
        <v>595</v>
      </c>
      <c r="K2" s="847" t="s">
        <v>596</v>
      </c>
      <c r="L2" s="847" t="s">
        <v>597</v>
      </c>
      <c r="M2" s="847" t="s">
        <v>598</v>
      </c>
      <c r="N2" s="847" t="s">
        <v>599</v>
      </c>
      <c r="O2" s="847" t="s">
        <v>600</v>
      </c>
      <c r="P2" s="847" t="s">
        <v>1364</v>
      </c>
      <c r="Q2" s="847" t="s">
        <v>602</v>
      </c>
    </row>
    <row r="3" spans="1:17" s="245" customFormat="1" ht="18" customHeight="1">
      <c r="A3" s="848" t="s">
        <v>78</v>
      </c>
      <c r="B3" s="948">
        <v>56484.197169999999</v>
      </c>
      <c r="C3" s="851">
        <v>8095413.7549999999</v>
      </c>
      <c r="D3" s="851">
        <v>1573802.487</v>
      </c>
      <c r="E3" s="874">
        <v>19.440667699999999</v>
      </c>
      <c r="F3" s="852">
        <v>14552993.51</v>
      </c>
      <c r="G3" s="851">
        <v>3517907.9870000002</v>
      </c>
      <c r="H3" s="874">
        <v>24.173088409999998</v>
      </c>
      <c r="I3" s="851">
        <v>1571775.87</v>
      </c>
      <c r="J3" s="878">
        <v>100</v>
      </c>
      <c r="K3" s="851">
        <v>3516186.17</v>
      </c>
      <c r="L3" s="874">
        <v>100</v>
      </c>
      <c r="M3" s="948">
        <v>2026.6168</v>
      </c>
      <c r="N3" s="950">
        <v>0.12893802700000001</v>
      </c>
      <c r="O3" s="851">
        <v>933889.77630000003</v>
      </c>
      <c r="P3" s="851">
        <v>3517907.9870000002</v>
      </c>
      <c r="Q3" s="849">
        <v>651.38</v>
      </c>
    </row>
    <row r="4" spans="1:17" s="245" customFormat="1" ht="18" customHeight="1">
      <c r="A4" s="853" t="s">
        <v>79</v>
      </c>
      <c r="B4" s="963">
        <v>21267.525409999998</v>
      </c>
      <c r="C4" s="851">
        <v>3382309.5660000001</v>
      </c>
      <c r="D4" s="851">
        <v>797156.21409999998</v>
      </c>
      <c r="E4" s="964">
        <v>23.56839901</v>
      </c>
      <c r="F4" s="851">
        <v>7170412.7460000003</v>
      </c>
      <c r="G4" s="851">
        <v>1873017.4680000001</v>
      </c>
      <c r="H4" s="964">
        <v>26.121473529999999</v>
      </c>
      <c r="I4" s="851">
        <v>796151.76919999998</v>
      </c>
      <c r="J4" s="964">
        <v>100</v>
      </c>
      <c r="K4" s="851">
        <v>1871215.8629999999</v>
      </c>
      <c r="L4" s="964">
        <v>100</v>
      </c>
      <c r="M4" s="963">
        <v>1004.44499</v>
      </c>
      <c r="N4" s="964">
        <v>0.12616250200000001</v>
      </c>
      <c r="O4" s="851">
        <v>434478.8</v>
      </c>
      <c r="P4" s="851">
        <v>1873017.4680000001</v>
      </c>
      <c r="Q4" s="963">
        <v>699.8</v>
      </c>
    </row>
    <row r="5" spans="1:17" s="239" customFormat="1" ht="18" customHeight="1">
      <c r="A5" s="857" t="s">
        <v>169</v>
      </c>
      <c r="B5" s="953">
        <v>2752.3190300000001</v>
      </c>
      <c r="C5" s="862">
        <v>398353.23670000001</v>
      </c>
      <c r="D5" s="862">
        <v>100338.182</v>
      </c>
      <c r="E5" s="877">
        <v>25.188243190000001</v>
      </c>
      <c r="F5" s="862">
        <v>934243.92969999998</v>
      </c>
      <c r="G5" s="862">
        <v>235870.73360000001</v>
      </c>
      <c r="H5" s="877">
        <v>25.24723213</v>
      </c>
      <c r="I5" s="862">
        <v>100142.1819</v>
      </c>
      <c r="J5" s="880">
        <v>100</v>
      </c>
      <c r="K5" s="862">
        <v>235496.72990000001</v>
      </c>
      <c r="L5" s="877">
        <v>100</v>
      </c>
      <c r="M5" s="953">
        <v>196.00014999999999</v>
      </c>
      <c r="N5" s="954">
        <v>0.19572186899999999</v>
      </c>
      <c r="O5" s="965">
        <v>45757.97</v>
      </c>
      <c r="P5" s="862">
        <v>235870.73360000001</v>
      </c>
      <c r="Q5" s="858">
        <v>668.12</v>
      </c>
    </row>
    <row r="6" spans="1:17" s="239" customFormat="1" ht="18" customHeight="1">
      <c r="A6" s="857" t="s">
        <v>170</v>
      </c>
      <c r="B6" s="953">
        <v>4091.85302</v>
      </c>
      <c r="C6" s="862">
        <v>607287.6324</v>
      </c>
      <c r="D6" s="862">
        <v>143454.4595</v>
      </c>
      <c r="E6" s="877">
        <v>23.622160539999999</v>
      </c>
      <c r="F6" s="862">
        <v>1341590.659</v>
      </c>
      <c r="G6" s="862">
        <v>334389.23149999999</v>
      </c>
      <c r="H6" s="877">
        <v>24.92483301</v>
      </c>
      <c r="I6" s="862">
        <v>143250.36660000001</v>
      </c>
      <c r="J6" s="880">
        <v>100</v>
      </c>
      <c r="K6" s="862">
        <v>334063.64079999999</v>
      </c>
      <c r="L6" s="877">
        <v>100</v>
      </c>
      <c r="M6" s="953">
        <v>204.09282999999999</v>
      </c>
      <c r="N6" s="954">
        <v>0.142472815</v>
      </c>
      <c r="O6" s="965">
        <v>68633.509999999995</v>
      </c>
      <c r="P6" s="862">
        <v>334389.23149999999</v>
      </c>
      <c r="Q6" s="858">
        <v>680.13</v>
      </c>
    </row>
    <row r="7" spans="1:17" s="239" customFormat="1" ht="18" customHeight="1">
      <c r="A7" s="857" t="s">
        <v>275</v>
      </c>
      <c r="B7" s="953">
        <v>4212.66651</v>
      </c>
      <c r="C7" s="862">
        <v>685707.55</v>
      </c>
      <c r="D7" s="862">
        <v>167492.5</v>
      </c>
      <c r="E7" s="877">
        <v>24.426229200000002</v>
      </c>
      <c r="F7" s="862">
        <v>1492489.8289999999</v>
      </c>
      <c r="G7" s="862">
        <v>421886.02720000001</v>
      </c>
      <c r="H7" s="877">
        <v>28.26726313</v>
      </c>
      <c r="I7" s="862">
        <v>167289.291</v>
      </c>
      <c r="J7" s="880">
        <v>100</v>
      </c>
      <c r="K7" s="862">
        <v>421498.57689999999</v>
      </c>
      <c r="L7" s="877">
        <v>100</v>
      </c>
      <c r="M7" s="953">
        <v>203.20792</v>
      </c>
      <c r="N7" s="954">
        <v>0.121470967</v>
      </c>
      <c r="O7" s="862">
        <v>109120.53</v>
      </c>
      <c r="P7" s="862">
        <v>421886.02720000001</v>
      </c>
      <c r="Q7" s="858">
        <v>687.38</v>
      </c>
    </row>
    <row r="8" spans="1:17" s="239" customFormat="1" ht="18" customHeight="1">
      <c r="A8" s="857" t="s">
        <v>276</v>
      </c>
      <c r="B8" s="953">
        <v>4703.9363999999996</v>
      </c>
      <c r="C8" s="862">
        <v>727047.98809999996</v>
      </c>
      <c r="D8" s="862">
        <v>174619.5405</v>
      </c>
      <c r="E8" s="877">
        <v>24.01760866</v>
      </c>
      <c r="F8" s="862">
        <v>1649007.648</v>
      </c>
      <c r="G8" s="862">
        <v>422069.00929999998</v>
      </c>
      <c r="H8" s="877">
        <v>25.59533364</v>
      </c>
      <c r="I8" s="862">
        <v>174388.15489999999</v>
      </c>
      <c r="J8" s="880">
        <v>100</v>
      </c>
      <c r="K8" s="862">
        <v>421648.55560000002</v>
      </c>
      <c r="L8" s="877">
        <v>100</v>
      </c>
      <c r="M8" s="953">
        <v>231.38571999999999</v>
      </c>
      <c r="N8" s="954">
        <v>0.13268431</v>
      </c>
      <c r="O8" s="965">
        <v>95491.62</v>
      </c>
      <c r="P8" s="862">
        <v>422069.00929999998</v>
      </c>
      <c r="Q8" s="858">
        <v>689.22</v>
      </c>
    </row>
    <row r="9" spans="1:17" s="239" customFormat="1" ht="15" customHeight="1">
      <c r="A9" s="857" t="s">
        <v>1333</v>
      </c>
      <c r="B9" s="953">
        <v>5506.7504499999995</v>
      </c>
      <c r="C9" s="862">
        <v>963913.15390000003</v>
      </c>
      <c r="D9" s="862">
        <v>211251.53320000001</v>
      </c>
      <c r="E9" s="877">
        <v>21.916033859999999</v>
      </c>
      <c r="F9" s="862">
        <v>1753080.68</v>
      </c>
      <c r="G9" s="862">
        <v>458802.46600000001</v>
      </c>
      <c r="H9" s="877">
        <v>26.171212270000002</v>
      </c>
      <c r="I9" s="862">
        <v>211081.77489999999</v>
      </c>
      <c r="J9" s="880">
        <v>100</v>
      </c>
      <c r="K9" s="862">
        <v>458508.35979999998</v>
      </c>
      <c r="L9" s="877">
        <v>100</v>
      </c>
      <c r="M9" s="953">
        <v>169.75837000000001</v>
      </c>
      <c r="N9" s="954">
        <v>8.0423035000000004E-2</v>
      </c>
      <c r="O9" s="965">
        <v>115475.17</v>
      </c>
      <c r="P9" s="862">
        <v>458802.46600000001</v>
      </c>
      <c r="Q9" s="858">
        <v>699.8</v>
      </c>
    </row>
    <row r="10" spans="1:17" s="239" customFormat="1" ht="13.5" customHeight="1">
      <c r="A10" s="333"/>
      <c r="B10" s="335"/>
      <c r="C10" s="336"/>
      <c r="D10" s="336"/>
      <c r="E10" s="354"/>
      <c r="F10" s="336"/>
      <c r="G10" s="336"/>
      <c r="H10" s="354"/>
      <c r="I10" s="336"/>
      <c r="J10" s="357"/>
      <c r="K10" s="336"/>
      <c r="L10" s="354"/>
      <c r="M10" s="335"/>
      <c r="N10" s="380"/>
      <c r="O10" s="966"/>
      <c r="P10" s="336"/>
      <c r="Q10" s="334"/>
    </row>
    <row r="11" spans="1:17" s="239" customFormat="1" ht="13.5" customHeight="1">
      <c r="A11" s="1307" t="s">
        <v>606</v>
      </c>
      <c r="B11" s="1307"/>
      <c r="C11" s="1307"/>
      <c r="D11" s="1307"/>
      <c r="E11" s="1307"/>
      <c r="F11" s="1307"/>
      <c r="G11" s="1307"/>
    </row>
    <row r="12" spans="1:17" s="239" customFormat="1">
      <c r="A12" s="1307" t="s">
        <v>1288</v>
      </c>
      <c r="B12" s="1307"/>
      <c r="C12" s="1307"/>
      <c r="D12" s="1307"/>
      <c r="E12" s="1307"/>
      <c r="F12" s="1307"/>
      <c r="G12" s="1307"/>
    </row>
    <row r="13" spans="1:17" s="239" customFormat="1">
      <c r="A13" s="1307" t="s">
        <v>607</v>
      </c>
      <c r="B13" s="1307"/>
      <c r="C13" s="1307"/>
      <c r="D13" s="1307"/>
      <c r="E13" s="1307"/>
      <c r="F13" s="1307"/>
      <c r="G13" s="1307"/>
    </row>
    <row r="14" spans="1:17">
      <c r="B14" s="265"/>
      <c r="C14" s="265"/>
      <c r="D14" s="265"/>
      <c r="E14" s="265"/>
      <c r="F14" s="265"/>
      <c r="G14" s="265"/>
      <c r="H14" s="265"/>
      <c r="I14" s="265"/>
      <c r="J14" s="265"/>
      <c r="K14" s="265"/>
      <c r="L14" s="265"/>
      <c r="M14" s="265"/>
      <c r="N14" s="265"/>
      <c r="O14" s="265"/>
      <c r="P14" s="265"/>
      <c r="Q14" s="265"/>
    </row>
  </sheetData>
  <mergeCells count="4">
    <mergeCell ref="A13:G13"/>
    <mergeCell ref="A1:I1"/>
    <mergeCell ref="A11:G11"/>
    <mergeCell ref="A12:G12"/>
  </mergeCells>
  <printOptions horizontalCentered="1"/>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workbookViewId="0"/>
  </sheetViews>
  <sheetFormatPr defaultColWidth="9.140625" defaultRowHeight="15"/>
  <cols>
    <col min="1" max="15" width="14.5703125" style="238" bestFit="1" customWidth="1"/>
    <col min="16" max="16" width="4.5703125" style="238" bestFit="1" customWidth="1"/>
    <col min="17" max="16384" width="9.140625" style="238"/>
  </cols>
  <sheetData>
    <row r="1" spans="1:15" ht="14.25" customHeight="1">
      <c r="A1" s="382" t="s">
        <v>608</v>
      </c>
      <c r="B1" s="382"/>
      <c r="C1" s="382"/>
    </row>
    <row r="2" spans="1:15" s="239" customFormat="1" ht="71.25" customHeight="1">
      <c r="A2" s="847" t="s">
        <v>609</v>
      </c>
      <c r="B2" s="847" t="s">
        <v>588</v>
      </c>
      <c r="C2" s="847" t="s">
        <v>341</v>
      </c>
      <c r="D2" s="847" t="s">
        <v>590</v>
      </c>
      <c r="E2" s="847" t="s">
        <v>591</v>
      </c>
      <c r="F2" s="847" t="s">
        <v>365</v>
      </c>
      <c r="G2" s="847" t="s">
        <v>610</v>
      </c>
      <c r="H2" s="847" t="s">
        <v>593</v>
      </c>
      <c r="I2" s="847" t="s">
        <v>594</v>
      </c>
      <c r="J2" s="847" t="s">
        <v>595</v>
      </c>
      <c r="K2" s="847" t="s">
        <v>596</v>
      </c>
      <c r="L2" s="847" t="s">
        <v>597</v>
      </c>
      <c r="M2" s="847" t="s">
        <v>600</v>
      </c>
      <c r="N2" s="847" t="s">
        <v>601</v>
      </c>
      <c r="O2" s="847" t="s">
        <v>611</v>
      </c>
    </row>
    <row r="3" spans="1:15" s="239" customFormat="1" ht="18" customHeight="1">
      <c r="A3" s="967" t="s">
        <v>78</v>
      </c>
      <c r="B3" s="968" t="s">
        <v>317</v>
      </c>
      <c r="C3" s="969" t="s">
        <v>317</v>
      </c>
      <c r="D3" s="969" t="s">
        <v>317</v>
      </c>
      <c r="E3" s="970" t="s">
        <v>317</v>
      </c>
      <c r="F3" s="969" t="s">
        <v>317</v>
      </c>
      <c r="G3" s="969" t="s">
        <v>317</v>
      </c>
      <c r="H3" s="970" t="s">
        <v>317</v>
      </c>
      <c r="I3" s="969" t="s">
        <v>317</v>
      </c>
      <c r="J3" s="970" t="s">
        <v>317</v>
      </c>
      <c r="K3" s="969" t="s">
        <v>317</v>
      </c>
      <c r="L3" s="968" t="s">
        <v>317</v>
      </c>
      <c r="M3" s="969" t="s">
        <v>317</v>
      </c>
      <c r="N3" s="969" t="s">
        <v>317</v>
      </c>
      <c r="O3" s="969" t="s">
        <v>317</v>
      </c>
    </row>
    <row r="4" spans="1:15" s="239" customFormat="1" ht="18" customHeight="1">
      <c r="A4" s="971" t="s">
        <v>79</v>
      </c>
      <c r="B4" s="968" t="s">
        <v>317</v>
      </c>
      <c r="C4" s="969" t="s">
        <v>317</v>
      </c>
      <c r="D4" s="969" t="s">
        <v>317</v>
      </c>
      <c r="E4" s="970" t="s">
        <v>317</v>
      </c>
      <c r="F4" s="969" t="s">
        <v>317</v>
      </c>
      <c r="G4" s="969" t="s">
        <v>317</v>
      </c>
      <c r="H4" s="970" t="s">
        <v>317</v>
      </c>
      <c r="I4" s="969" t="s">
        <v>317</v>
      </c>
      <c r="J4" s="970" t="s">
        <v>317</v>
      </c>
      <c r="K4" s="969" t="s">
        <v>317</v>
      </c>
      <c r="L4" s="968" t="s">
        <v>317</v>
      </c>
      <c r="M4" s="969" t="s">
        <v>317</v>
      </c>
      <c r="N4" s="969" t="s">
        <v>317</v>
      </c>
      <c r="O4" s="969" t="s">
        <v>317</v>
      </c>
    </row>
    <row r="5" spans="1:15" s="239" customFormat="1" ht="18" customHeight="1">
      <c r="A5" s="857" t="s">
        <v>169</v>
      </c>
      <c r="B5" s="972" t="s">
        <v>317</v>
      </c>
      <c r="C5" s="973" t="s">
        <v>317</v>
      </c>
      <c r="D5" s="973" t="s">
        <v>317</v>
      </c>
      <c r="E5" s="974" t="s">
        <v>317</v>
      </c>
      <c r="F5" s="973" t="s">
        <v>317</v>
      </c>
      <c r="G5" s="973" t="s">
        <v>317</v>
      </c>
      <c r="H5" s="974" t="s">
        <v>317</v>
      </c>
      <c r="I5" s="973" t="s">
        <v>317</v>
      </c>
      <c r="J5" s="974" t="s">
        <v>317</v>
      </c>
      <c r="K5" s="973" t="s">
        <v>317</v>
      </c>
      <c r="L5" s="972" t="s">
        <v>317</v>
      </c>
      <c r="M5" s="973" t="s">
        <v>317</v>
      </c>
      <c r="N5" s="973" t="s">
        <v>317</v>
      </c>
      <c r="O5" s="973" t="s">
        <v>317</v>
      </c>
    </row>
    <row r="6" spans="1:15" s="239" customFormat="1" ht="18" customHeight="1">
      <c r="A6" s="857" t="s">
        <v>170</v>
      </c>
      <c r="B6" s="972" t="s">
        <v>317</v>
      </c>
      <c r="C6" s="973" t="s">
        <v>317</v>
      </c>
      <c r="D6" s="973" t="s">
        <v>317</v>
      </c>
      <c r="E6" s="974" t="s">
        <v>317</v>
      </c>
      <c r="F6" s="973" t="s">
        <v>317</v>
      </c>
      <c r="G6" s="973" t="s">
        <v>317</v>
      </c>
      <c r="H6" s="974" t="s">
        <v>317</v>
      </c>
      <c r="I6" s="973" t="s">
        <v>317</v>
      </c>
      <c r="J6" s="974" t="s">
        <v>317</v>
      </c>
      <c r="K6" s="973" t="s">
        <v>317</v>
      </c>
      <c r="L6" s="972" t="s">
        <v>317</v>
      </c>
      <c r="M6" s="973" t="s">
        <v>317</v>
      </c>
      <c r="N6" s="973" t="s">
        <v>317</v>
      </c>
      <c r="O6" s="973" t="s">
        <v>317</v>
      </c>
    </row>
    <row r="7" spans="1:15" s="239" customFormat="1" ht="18" customHeight="1">
      <c r="A7" s="857" t="s">
        <v>275</v>
      </c>
      <c r="B7" s="972" t="s">
        <v>317</v>
      </c>
      <c r="C7" s="973" t="s">
        <v>317</v>
      </c>
      <c r="D7" s="973" t="s">
        <v>317</v>
      </c>
      <c r="E7" s="974" t="s">
        <v>317</v>
      </c>
      <c r="F7" s="973" t="s">
        <v>317</v>
      </c>
      <c r="G7" s="973" t="s">
        <v>317</v>
      </c>
      <c r="H7" s="974" t="s">
        <v>317</v>
      </c>
      <c r="I7" s="973" t="s">
        <v>317</v>
      </c>
      <c r="J7" s="974" t="s">
        <v>317</v>
      </c>
      <c r="K7" s="973" t="s">
        <v>317</v>
      </c>
      <c r="L7" s="972" t="s">
        <v>317</v>
      </c>
      <c r="M7" s="973" t="s">
        <v>317</v>
      </c>
      <c r="N7" s="973" t="s">
        <v>317</v>
      </c>
      <c r="O7" s="973" t="s">
        <v>317</v>
      </c>
    </row>
    <row r="8" spans="1:15" s="239" customFormat="1" ht="18" customHeight="1">
      <c r="A8" s="857" t="s">
        <v>276</v>
      </c>
      <c r="B8" s="972" t="s">
        <v>317</v>
      </c>
      <c r="C8" s="973" t="s">
        <v>317</v>
      </c>
      <c r="D8" s="973" t="s">
        <v>317</v>
      </c>
      <c r="E8" s="974" t="s">
        <v>317</v>
      </c>
      <c r="F8" s="973" t="s">
        <v>317</v>
      </c>
      <c r="G8" s="973" t="s">
        <v>317</v>
      </c>
      <c r="H8" s="974" t="s">
        <v>317</v>
      </c>
      <c r="I8" s="973" t="s">
        <v>317</v>
      </c>
      <c r="J8" s="974" t="s">
        <v>317</v>
      </c>
      <c r="K8" s="973" t="s">
        <v>317</v>
      </c>
      <c r="L8" s="972" t="s">
        <v>317</v>
      </c>
      <c r="M8" s="973" t="s">
        <v>317</v>
      </c>
      <c r="N8" s="973" t="s">
        <v>317</v>
      </c>
      <c r="O8" s="973" t="s">
        <v>317</v>
      </c>
    </row>
    <row r="9" spans="1:15" s="239" customFormat="1" ht="18" customHeight="1">
      <c r="A9" s="857" t="s">
        <v>1333</v>
      </c>
      <c r="B9" s="972" t="s">
        <v>317</v>
      </c>
      <c r="C9" s="973" t="s">
        <v>317</v>
      </c>
      <c r="D9" s="973" t="s">
        <v>317</v>
      </c>
      <c r="E9" s="974" t="s">
        <v>317</v>
      </c>
      <c r="F9" s="973" t="s">
        <v>317</v>
      </c>
      <c r="G9" s="973" t="s">
        <v>317</v>
      </c>
      <c r="H9" s="974" t="s">
        <v>317</v>
      </c>
      <c r="I9" s="973" t="s">
        <v>317</v>
      </c>
      <c r="J9" s="974" t="s">
        <v>317</v>
      </c>
      <c r="K9" s="973" t="s">
        <v>317</v>
      </c>
      <c r="L9" s="972" t="s">
        <v>317</v>
      </c>
      <c r="M9" s="973" t="s">
        <v>317</v>
      </c>
      <c r="N9" s="973" t="s">
        <v>317</v>
      </c>
      <c r="O9" s="973" t="s">
        <v>317</v>
      </c>
    </row>
    <row r="10" spans="1:15" s="239" customFormat="1" ht="17.25" customHeight="1">
      <c r="A10" s="333"/>
      <c r="B10" s="383"/>
      <c r="C10" s="384"/>
      <c r="D10" s="384"/>
      <c r="E10" s="385"/>
      <c r="F10" s="384"/>
      <c r="G10" s="384"/>
      <c r="H10" s="385"/>
      <c r="I10" s="384"/>
      <c r="J10" s="385"/>
      <c r="K10" s="384"/>
      <c r="L10" s="383"/>
      <c r="M10" s="384"/>
      <c r="N10" s="384"/>
      <c r="O10" s="384"/>
    </row>
    <row r="11" spans="1:15" s="239" customFormat="1">
      <c r="A11" s="1388" t="s">
        <v>1288</v>
      </c>
      <c r="B11" s="1388"/>
      <c r="C11" s="1388"/>
      <c r="D11" s="1388"/>
      <c r="E11" s="1388"/>
      <c r="F11" s="1388"/>
      <c r="G11" s="1388"/>
      <c r="H11" s="1388"/>
      <c r="I11" s="1388"/>
      <c r="J11" s="1388"/>
      <c r="K11" s="1388"/>
      <c r="L11" s="1388"/>
      <c r="M11" s="1388"/>
      <c r="N11" s="1388"/>
      <c r="O11" s="1388"/>
    </row>
    <row r="12" spans="1:15" s="239" customFormat="1">
      <c r="A12" s="1388" t="s">
        <v>612</v>
      </c>
      <c r="B12" s="1388"/>
      <c r="C12" s="1388"/>
      <c r="D12" s="1388"/>
      <c r="E12" s="1388"/>
      <c r="F12" s="1388"/>
      <c r="G12" s="1388"/>
      <c r="H12" s="1388"/>
      <c r="I12" s="1388"/>
      <c r="J12" s="1388"/>
      <c r="K12" s="1388"/>
      <c r="L12" s="1388"/>
      <c r="M12" s="1388"/>
      <c r="N12" s="1388"/>
      <c r="O12" s="1388"/>
    </row>
    <row r="13" spans="1:15">
      <c r="A13" s="239"/>
      <c r="B13" s="239"/>
      <c r="C13" s="239"/>
      <c r="D13" s="239"/>
      <c r="E13" s="239"/>
      <c r="F13" s="239"/>
      <c r="G13" s="239"/>
      <c r="H13" s="239"/>
      <c r="I13" s="239"/>
      <c r="J13" s="239"/>
      <c r="K13" s="239"/>
      <c r="L13" s="239"/>
      <c r="M13" s="239"/>
      <c r="N13" s="239"/>
      <c r="O13" s="239"/>
    </row>
  </sheetData>
  <mergeCells count="2">
    <mergeCell ref="A11:O11"/>
    <mergeCell ref="A12:O12"/>
  </mergeCells>
  <printOptions horizontalCentered="1"/>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
  <sheetViews>
    <sheetView zoomScaleNormal="100" workbookViewId="0">
      <selection activeCell="B8" sqref="B8"/>
    </sheetView>
  </sheetViews>
  <sheetFormatPr defaultColWidth="9.140625" defaultRowHeight="15"/>
  <cols>
    <col min="1" max="1" width="14.7109375" style="238" bestFit="1" customWidth="1"/>
    <col min="2" max="2" width="9.85546875" style="238" bestFit="1" customWidth="1"/>
    <col min="3" max="3" width="10.85546875" style="238" bestFit="1" customWidth="1"/>
    <col min="4" max="4" width="10" style="238" bestFit="1" customWidth="1"/>
    <col min="5" max="5" width="10.85546875" style="238" bestFit="1" customWidth="1"/>
    <col min="6" max="6" width="10" style="238" bestFit="1" customWidth="1"/>
    <col min="7" max="7" width="15.85546875" style="238" customWidth="1"/>
    <col min="8" max="8" width="14.140625" style="238" customWidth="1"/>
    <col min="9" max="9" width="13.7109375" style="238" bestFit="1" customWidth="1"/>
    <col min="10" max="10" width="15.140625" style="238" customWidth="1"/>
    <col min="11" max="11" width="13.7109375" style="238" bestFit="1" customWidth="1"/>
    <col min="12" max="12" width="11.7109375" style="238" bestFit="1" customWidth="1"/>
    <col min="13" max="13" width="9.85546875" style="238" bestFit="1" customWidth="1"/>
    <col min="14" max="14" width="10.85546875" style="238" bestFit="1" customWidth="1"/>
    <col min="15" max="15" width="14.7109375" style="238" bestFit="1" customWidth="1"/>
    <col min="16" max="16" width="12.85546875" style="238" customWidth="1"/>
    <col min="17" max="17" width="14.140625" style="238" customWidth="1"/>
    <col min="18" max="19" width="14.5703125" style="238" customWidth="1"/>
    <col min="20" max="20" width="13.85546875" style="238" customWidth="1"/>
    <col min="21" max="21" width="13.5703125" style="238" customWidth="1"/>
    <col min="22" max="22" width="12" style="238" customWidth="1"/>
    <col min="23" max="23" width="10.5703125" style="238" customWidth="1"/>
    <col min="24" max="24" width="14" style="238" bestFit="1" customWidth="1"/>
    <col min="25" max="25" width="11.28515625" style="238" bestFit="1" customWidth="1"/>
    <col min="26" max="16384" width="9.140625" style="238"/>
  </cols>
  <sheetData>
    <row r="1" spans="1:24" ht="18" customHeight="1">
      <c r="A1" s="1307" t="s">
        <v>1365</v>
      </c>
      <c r="B1" s="1307"/>
      <c r="C1" s="1307"/>
      <c r="D1" s="1307"/>
      <c r="E1" s="1307"/>
      <c r="F1" s="1307"/>
      <c r="G1" s="1307"/>
      <c r="H1" s="1307"/>
      <c r="I1" s="1307"/>
      <c r="J1" s="1307"/>
      <c r="K1" s="1307"/>
      <c r="L1" s="1307"/>
      <c r="M1" s="1307"/>
      <c r="N1" s="1307"/>
      <c r="O1" s="1307"/>
      <c r="P1" s="1307"/>
      <c r="Q1" s="1307"/>
      <c r="R1" s="1307"/>
    </row>
    <row r="2" spans="1:24" s="386" customFormat="1" ht="18" customHeight="1">
      <c r="A2" s="1389" t="s">
        <v>613</v>
      </c>
      <c r="B2" s="1389" t="s">
        <v>339</v>
      </c>
      <c r="C2" s="1392" t="s">
        <v>614</v>
      </c>
      <c r="D2" s="1393"/>
      <c r="E2" s="1392" t="s">
        <v>615</v>
      </c>
      <c r="F2" s="1396"/>
      <c r="G2" s="1398" t="s">
        <v>616</v>
      </c>
      <c r="H2" s="1399"/>
      <c r="I2" s="1399"/>
      <c r="J2" s="1399"/>
      <c r="K2" s="1399"/>
      <c r="L2" s="1400"/>
      <c r="M2" s="1398" t="s">
        <v>617</v>
      </c>
      <c r="N2" s="1399"/>
      <c r="O2" s="1399"/>
      <c r="P2" s="1399"/>
      <c r="Q2" s="1399"/>
      <c r="R2" s="1400"/>
      <c r="S2" s="1398" t="s">
        <v>618</v>
      </c>
      <c r="T2" s="1399"/>
      <c r="U2" s="1399"/>
      <c r="V2" s="1392" t="s">
        <v>619</v>
      </c>
      <c r="W2" s="1404"/>
    </row>
    <row r="3" spans="1:24" s="386" customFormat="1" ht="18" customHeight="1">
      <c r="A3" s="1390"/>
      <c r="B3" s="1390"/>
      <c r="C3" s="1394"/>
      <c r="D3" s="1395"/>
      <c r="E3" s="1394"/>
      <c r="F3" s="1397"/>
      <c r="G3" s="1407" t="s">
        <v>620</v>
      </c>
      <c r="H3" s="1407"/>
      <c r="I3" s="1407"/>
      <c r="J3" s="1407" t="s">
        <v>621</v>
      </c>
      <c r="K3" s="1407"/>
      <c r="L3" s="1407"/>
      <c r="M3" s="1407" t="s">
        <v>620</v>
      </c>
      <c r="N3" s="1407"/>
      <c r="O3" s="1407"/>
      <c r="P3" s="1407" t="s">
        <v>621</v>
      </c>
      <c r="Q3" s="1407"/>
      <c r="R3" s="1407"/>
      <c r="S3" s="1408" t="s">
        <v>622</v>
      </c>
      <c r="T3" s="1392" t="s">
        <v>365</v>
      </c>
      <c r="U3" s="1396"/>
      <c r="V3" s="1405"/>
      <c r="W3" s="1406"/>
    </row>
    <row r="4" spans="1:24" s="245" customFormat="1" ht="25.5" customHeight="1">
      <c r="A4" s="1390"/>
      <c r="B4" s="1390"/>
      <c r="C4" s="1401" t="s">
        <v>623</v>
      </c>
      <c r="D4" s="1389" t="s">
        <v>365</v>
      </c>
      <c r="E4" s="1401" t="s">
        <v>624</v>
      </c>
      <c r="F4" s="1389" t="s">
        <v>365</v>
      </c>
      <c r="G4" s="1401" t="s">
        <v>625</v>
      </c>
      <c r="H4" s="1402" t="s">
        <v>365</v>
      </c>
      <c r="I4" s="1403"/>
      <c r="J4" s="1401" t="s">
        <v>625</v>
      </c>
      <c r="K4" s="1402" t="s">
        <v>365</v>
      </c>
      <c r="L4" s="1403"/>
      <c r="M4" s="1401" t="s">
        <v>625</v>
      </c>
      <c r="N4" s="1402" t="s">
        <v>365</v>
      </c>
      <c r="O4" s="1403"/>
      <c r="P4" s="1401" t="s">
        <v>622</v>
      </c>
      <c r="Q4" s="1402" t="s">
        <v>365</v>
      </c>
      <c r="R4" s="1403"/>
      <c r="S4" s="1409"/>
      <c r="T4" s="1411"/>
      <c r="U4" s="1412"/>
      <c r="V4" s="1401" t="s">
        <v>626</v>
      </c>
      <c r="W4" s="1401" t="s">
        <v>329</v>
      </c>
    </row>
    <row r="5" spans="1:24" s="245" customFormat="1" ht="13.5" customHeight="1">
      <c r="A5" s="1391"/>
      <c r="B5" s="1391"/>
      <c r="C5" s="1401"/>
      <c r="D5" s="1391"/>
      <c r="E5" s="1401"/>
      <c r="F5" s="1391"/>
      <c r="G5" s="1401"/>
      <c r="H5" s="975" t="s">
        <v>627</v>
      </c>
      <c r="I5" s="975" t="s">
        <v>628</v>
      </c>
      <c r="J5" s="1401"/>
      <c r="K5" s="975" t="s">
        <v>627</v>
      </c>
      <c r="L5" s="975" t="s">
        <v>628</v>
      </c>
      <c r="M5" s="1401"/>
      <c r="N5" s="975" t="s">
        <v>627</v>
      </c>
      <c r="O5" s="975" t="s">
        <v>628</v>
      </c>
      <c r="P5" s="1401"/>
      <c r="Q5" s="975" t="s">
        <v>627</v>
      </c>
      <c r="R5" s="975" t="s">
        <v>628</v>
      </c>
      <c r="S5" s="1410"/>
      <c r="T5" s="975" t="s">
        <v>1366</v>
      </c>
      <c r="U5" s="975" t="s">
        <v>628</v>
      </c>
      <c r="V5" s="1407"/>
      <c r="W5" s="1401"/>
    </row>
    <row r="6" spans="1:24" s="245" customFormat="1">
      <c r="A6" s="976">
        <v>1</v>
      </c>
      <c r="B6" s="977">
        <v>2</v>
      </c>
      <c r="C6" s="978">
        <v>3</v>
      </c>
      <c r="D6" s="977">
        <v>4</v>
      </c>
      <c r="E6" s="977">
        <v>6</v>
      </c>
      <c r="F6" s="977">
        <v>8</v>
      </c>
      <c r="G6" s="978">
        <v>9</v>
      </c>
      <c r="H6" s="977">
        <v>10</v>
      </c>
      <c r="I6" s="978">
        <v>11</v>
      </c>
      <c r="J6" s="977">
        <v>12</v>
      </c>
      <c r="K6" s="978">
        <v>13</v>
      </c>
      <c r="L6" s="977">
        <v>14</v>
      </c>
      <c r="M6" s="978">
        <v>15</v>
      </c>
      <c r="N6" s="977">
        <v>16</v>
      </c>
      <c r="O6" s="978">
        <v>17</v>
      </c>
      <c r="P6" s="977">
        <v>18</v>
      </c>
      <c r="Q6" s="978">
        <v>19</v>
      </c>
      <c r="R6" s="977">
        <v>20</v>
      </c>
      <c r="S6" s="978">
        <v>21</v>
      </c>
      <c r="T6" s="977">
        <v>22</v>
      </c>
      <c r="U6" s="977">
        <v>24</v>
      </c>
      <c r="V6" s="978">
        <v>25</v>
      </c>
      <c r="W6" s="978">
        <v>26</v>
      </c>
    </row>
    <row r="7" spans="1:24" s="245" customFormat="1" ht="15" customHeight="1">
      <c r="A7" s="979" t="s">
        <v>78</v>
      </c>
      <c r="B7" s="980">
        <v>249</v>
      </c>
      <c r="C7" s="981">
        <v>651</v>
      </c>
      <c r="D7" s="981">
        <v>58.702923250000005</v>
      </c>
      <c r="E7" s="849">
        <v>0</v>
      </c>
      <c r="F7" s="849">
        <v>0</v>
      </c>
      <c r="G7" s="982">
        <v>250324175</v>
      </c>
      <c r="H7" s="982">
        <v>597.45505075000005</v>
      </c>
      <c r="I7" s="982">
        <v>23977300.661550745</v>
      </c>
      <c r="J7" s="982">
        <v>122260276</v>
      </c>
      <c r="K7" s="982">
        <v>282.50272100000001</v>
      </c>
      <c r="L7" s="982">
        <v>10337953.674220998</v>
      </c>
      <c r="M7" s="983">
        <v>0</v>
      </c>
      <c r="N7" s="983">
        <v>0</v>
      </c>
      <c r="O7" s="983">
        <v>0</v>
      </c>
      <c r="P7" s="983">
        <v>1</v>
      </c>
      <c r="Q7" s="983">
        <v>3.5E-4</v>
      </c>
      <c r="R7" s="984">
        <v>4.9349999999999998E-2</v>
      </c>
      <c r="S7" s="982">
        <v>372585103</v>
      </c>
      <c r="T7" s="985">
        <f>Q7+N7+K7+H7</f>
        <v>879.95812175000015</v>
      </c>
      <c r="U7" s="986">
        <f>R7+O7+L7+I7+F7+D7</f>
        <v>34315313.088045001</v>
      </c>
      <c r="V7" s="982">
        <v>15158</v>
      </c>
      <c r="W7" s="982">
        <v>1840.6592558499999</v>
      </c>
      <c r="X7" s="387"/>
    </row>
    <row r="8" spans="1:24" s="245" customFormat="1" ht="15" customHeight="1">
      <c r="A8" s="979" t="s">
        <v>629</v>
      </c>
      <c r="B8" s="987">
        <v>88</v>
      </c>
      <c r="C8" s="981">
        <v>49686</v>
      </c>
      <c r="D8" s="981">
        <v>3225.5736892250002</v>
      </c>
      <c r="E8" s="849">
        <v>0</v>
      </c>
      <c r="F8" s="849">
        <v>0</v>
      </c>
      <c r="G8" s="981">
        <v>265198616</v>
      </c>
      <c r="H8" s="981">
        <v>10697.082189925</v>
      </c>
      <c r="I8" s="981">
        <v>17401546.575939924</v>
      </c>
      <c r="J8" s="981">
        <v>262361855</v>
      </c>
      <c r="K8" s="981">
        <v>10789.953891125</v>
      </c>
      <c r="L8" s="981">
        <v>17089156.855041124</v>
      </c>
      <c r="M8" s="988">
        <v>0</v>
      </c>
      <c r="N8" s="988">
        <v>0</v>
      </c>
      <c r="O8" s="988">
        <v>0</v>
      </c>
      <c r="P8" s="988">
        <v>0</v>
      </c>
      <c r="Q8" s="988">
        <v>0</v>
      </c>
      <c r="R8" s="988">
        <v>0</v>
      </c>
      <c r="S8" s="981">
        <v>527610157</v>
      </c>
      <c r="T8" s="985">
        <v>24712.609770274998</v>
      </c>
      <c r="U8" s="986">
        <v>34493929.004670277</v>
      </c>
      <c r="V8" s="981">
        <v>253184</v>
      </c>
      <c r="W8" s="981">
        <v>16414.275709439957</v>
      </c>
    </row>
    <row r="9" spans="1:24" s="239" customFormat="1" ht="15" customHeight="1">
      <c r="A9" s="989">
        <v>45020</v>
      </c>
      <c r="B9" s="1197">
        <v>5</v>
      </c>
      <c r="C9" s="990">
        <v>4</v>
      </c>
      <c r="D9" s="990">
        <v>0.37564999999999998</v>
      </c>
      <c r="E9" s="845">
        <v>0</v>
      </c>
      <c r="F9" s="845">
        <v>0</v>
      </c>
      <c r="G9" s="990">
        <v>8</v>
      </c>
      <c r="H9" s="990">
        <v>4.3750000000000004E-3</v>
      </c>
      <c r="I9" s="990">
        <v>0.74937500000000001</v>
      </c>
      <c r="J9" s="983">
        <v>0</v>
      </c>
      <c r="K9" s="983">
        <v>0</v>
      </c>
      <c r="L9" s="983">
        <v>0</v>
      </c>
      <c r="M9" s="983">
        <v>0</v>
      </c>
      <c r="N9" s="983">
        <v>0</v>
      </c>
      <c r="O9" s="983">
        <v>0</v>
      </c>
      <c r="P9" s="983">
        <v>0</v>
      </c>
      <c r="Q9" s="983">
        <v>0</v>
      </c>
      <c r="R9" s="984">
        <v>0</v>
      </c>
      <c r="S9" s="990">
        <v>12</v>
      </c>
      <c r="T9" s="991">
        <v>0.380025</v>
      </c>
      <c r="U9" s="990">
        <v>1.1250249999999999</v>
      </c>
      <c r="V9" s="983">
        <v>0</v>
      </c>
      <c r="W9" s="983">
        <v>0</v>
      </c>
    </row>
    <row r="10" spans="1:24" s="239" customFormat="1" ht="15" customHeight="1">
      <c r="A10" s="989">
        <v>45050</v>
      </c>
      <c r="B10" s="1197">
        <v>19</v>
      </c>
      <c r="C10" s="990">
        <v>4125</v>
      </c>
      <c r="D10" s="990">
        <v>258.22933174999997</v>
      </c>
      <c r="E10" s="845">
        <v>0</v>
      </c>
      <c r="F10" s="845">
        <v>0</v>
      </c>
      <c r="G10" s="990">
        <v>240516</v>
      </c>
      <c r="H10" s="990">
        <v>22.856285100000001</v>
      </c>
      <c r="I10" s="990">
        <v>15033.2670351</v>
      </c>
      <c r="J10" s="990">
        <v>111042</v>
      </c>
      <c r="K10" s="990">
        <v>5.2585880249999999</v>
      </c>
      <c r="L10" s="990">
        <v>6898.8190380249998</v>
      </c>
      <c r="M10" s="983">
        <v>0</v>
      </c>
      <c r="N10" s="983">
        <v>0</v>
      </c>
      <c r="O10" s="983">
        <v>0</v>
      </c>
      <c r="P10" s="983">
        <v>0</v>
      </c>
      <c r="Q10" s="983">
        <v>0</v>
      </c>
      <c r="R10" s="984">
        <v>0</v>
      </c>
      <c r="S10" s="990">
        <v>355683</v>
      </c>
      <c r="T10" s="991">
        <v>286.344204875</v>
      </c>
      <c r="U10" s="990">
        <v>22190.315404875</v>
      </c>
      <c r="V10" s="990">
        <v>2384</v>
      </c>
      <c r="W10" s="990">
        <v>149.29142016000014</v>
      </c>
    </row>
    <row r="11" spans="1:24" s="239" customFormat="1" ht="15" customHeight="1">
      <c r="A11" s="989">
        <v>45081</v>
      </c>
      <c r="B11" s="1197">
        <v>21</v>
      </c>
      <c r="C11" s="990">
        <v>12197</v>
      </c>
      <c r="D11" s="990">
        <v>770.8637086</v>
      </c>
      <c r="E11" s="845">
        <v>0</v>
      </c>
      <c r="F11" s="845">
        <v>0</v>
      </c>
      <c r="G11" s="990">
        <v>17050864</v>
      </c>
      <c r="H11" s="990">
        <v>865.79411615000004</v>
      </c>
      <c r="I11" s="990">
        <v>1088483.6542161501</v>
      </c>
      <c r="J11" s="990">
        <v>15872214</v>
      </c>
      <c r="K11" s="990">
        <v>697.40434740000001</v>
      </c>
      <c r="L11" s="990">
        <v>1006993.8518974</v>
      </c>
      <c r="M11" s="983">
        <v>0</v>
      </c>
      <c r="N11" s="983">
        <v>0</v>
      </c>
      <c r="O11" s="983">
        <v>0</v>
      </c>
      <c r="P11" s="983">
        <v>0</v>
      </c>
      <c r="Q11" s="983">
        <v>0</v>
      </c>
      <c r="R11" s="984">
        <v>0</v>
      </c>
      <c r="S11" s="990">
        <v>32935275</v>
      </c>
      <c r="T11" s="991">
        <v>2334.0621721500002</v>
      </c>
      <c r="U11" s="990">
        <v>2096248.3698221501</v>
      </c>
      <c r="V11" s="990">
        <v>501972</v>
      </c>
      <c r="W11" s="990">
        <v>32487.45661506911</v>
      </c>
    </row>
    <row r="12" spans="1:24" s="239" customFormat="1" ht="15" customHeight="1">
      <c r="A12" s="992">
        <v>45111</v>
      </c>
      <c r="B12" s="1198">
        <v>21</v>
      </c>
      <c r="C12" s="993">
        <v>15512</v>
      </c>
      <c r="D12" s="993">
        <v>1029.4874264749999</v>
      </c>
      <c r="E12" s="994">
        <v>0</v>
      </c>
      <c r="F12" s="994">
        <v>0</v>
      </c>
      <c r="G12" s="993">
        <v>72310427</v>
      </c>
      <c r="H12" s="993">
        <v>3164.2145798500001</v>
      </c>
      <c r="I12" s="993">
        <v>4804591.1232298501</v>
      </c>
      <c r="J12" s="993">
        <v>65885003</v>
      </c>
      <c r="K12" s="993">
        <v>3172.40168825</v>
      </c>
      <c r="L12" s="993">
        <v>4345504.1590382503</v>
      </c>
      <c r="M12" s="995">
        <v>0</v>
      </c>
      <c r="N12" s="995">
        <v>0</v>
      </c>
      <c r="O12" s="995">
        <v>0</v>
      </c>
      <c r="P12" s="995">
        <v>0</v>
      </c>
      <c r="Q12" s="995">
        <v>0</v>
      </c>
      <c r="R12" s="996">
        <v>0</v>
      </c>
      <c r="S12" s="993">
        <v>138210942</v>
      </c>
      <c r="T12" s="997">
        <v>7366.1036945750002</v>
      </c>
      <c r="U12" s="993">
        <v>9151124.7696945742</v>
      </c>
      <c r="V12" s="993">
        <v>14482</v>
      </c>
      <c r="W12" s="993">
        <v>963.45371694002301</v>
      </c>
    </row>
    <row r="13" spans="1:24" s="239" customFormat="1" ht="15" customHeight="1">
      <c r="A13" s="989">
        <v>45139</v>
      </c>
      <c r="B13" s="1197">
        <v>22</v>
      </c>
      <c r="C13" s="990">
        <v>17848</v>
      </c>
      <c r="D13" s="990">
        <v>1166.6175724</v>
      </c>
      <c r="E13" s="858">
        <v>0</v>
      </c>
      <c r="F13" s="858">
        <v>0</v>
      </c>
      <c r="G13" s="990">
        <v>175596801</v>
      </c>
      <c r="H13" s="990">
        <v>6644.2128338250004</v>
      </c>
      <c r="I13" s="990">
        <v>11493437.782083824</v>
      </c>
      <c r="J13" s="990">
        <v>180493596</v>
      </c>
      <c r="K13" s="990">
        <v>6914.8892674500003</v>
      </c>
      <c r="L13" s="990">
        <v>11729760.02506745</v>
      </c>
      <c r="M13" s="983">
        <v>0</v>
      </c>
      <c r="N13" s="983">
        <v>0</v>
      </c>
      <c r="O13" s="983">
        <v>0</v>
      </c>
      <c r="P13" s="983">
        <v>0</v>
      </c>
      <c r="Q13" s="983"/>
      <c r="R13" s="984">
        <v>0</v>
      </c>
      <c r="S13" s="990">
        <v>356108245</v>
      </c>
      <c r="T13" s="991">
        <v>14725.719673674999</v>
      </c>
      <c r="U13" s="990">
        <v>23224364.424723674</v>
      </c>
      <c r="V13" s="990">
        <v>253184</v>
      </c>
      <c r="W13" s="990">
        <v>16414.275709439957</v>
      </c>
    </row>
    <row r="14" spans="1:24">
      <c r="A14" s="662"/>
      <c r="B14" s="662"/>
      <c r="C14" s="662"/>
      <c r="D14" s="662"/>
      <c r="E14" s="662"/>
      <c r="F14" s="662"/>
      <c r="G14" s="662"/>
      <c r="H14" s="662"/>
      <c r="I14" s="662"/>
      <c r="J14" s="662"/>
      <c r="K14" s="662"/>
      <c r="L14" s="662"/>
      <c r="M14" s="662"/>
      <c r="N14" s="662"/>
      <c r="O14" s="662"/>
      <c r="P14" s="662"/>
      <c r="Q14" s="662"/>
      <c r="R14" s="662"/>
    </row>
    <row r="15" spans="1:24">
      <c r="A15" s="1307" t="s">
        <v>630</v>
      </c>
      <c r="B15" s="1307"/>
      <c r="C15" s="1307"/>
      <c r="D15" s="1307"/>
      <c r="E15" s="1307"/>
      <c r="F15" s="1307"/>
      <c r="G15" s="1307"/>
      <c r="H15" s="1307"/>
      <c r="I15" s="1307"/>
      <c r="J15" s="1307"/>
      <c r="K15" s="239"/>
      <c r="L15" s="239"/>
      <c r="M15" s="239"/>
      <c r="N15" s="239"/>
      <c r="O15" s="239"/>
      <c r="P15" s="239"/>
      <c r="Q15" s="239"/>
      <c r="R15" s="239"/>
      <c r="S15" s="239"/>
      <c r="T15" s="239"/>
      <c r="U15" s="239"/>
      <c r="V15" s="239"/>
      <c r="W15" s="239"/>
    </row>
    <row r="16" spans="1:24">
      <c r="A16" s="662" t="s">
        <v>631</v>
      </c>
      <c r="B16" s="662"/>
      <c r="C16" s="662"/>
      <c r="D16" s="662"/>
      <c r="E16" s="662"/>
      <c r="F16" s="662"/>
      <c r="G16" s="662"/>
      <c r="H16" s="662"/>
      <c r="I16" s="662"/>
      <c r="J16" s="662"/>
      <c r="K16" s="239"/>
      <c r="L16" s="239"/>
      <c r="M16" s="239"/>
      <c r="N16" s="239"/>
      <c r="O16" s="239"/>
      <c r="P16" s="239"/>
      <c r="Q16" s="239"/>
      <c r="R16" s="239"/>
      <c r="S16" s="239"/>
      <c r="T16" s="998"/>
      <c r="U16" s="239"/>
      <c r="V16" s="239"/>
      <c r="W16" s="239"/>
    </row>
    <row r="17" spans="1:16384">
      <c r="A17" s="386" t="s">
        <v>1367</v>
      </c>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c r="IR17" s="386"/>
      <c r="IS17" s="386"/>
      <c r="IT17" s="386"/>
      <c r="IU17" s="386"/>
      <c r="IV17" s="386"/>
      <c r="IW17" s="386"/>
      <c r="IX17" s="386"/>
      <c r="IY17" s="386"/>
      <c r="IZ17" s="386"/>
      <c r="JA17" s="386"/>
      <c r="JB17" s="386"/>
      <c r="JC17" s="386"/>
      <c r="JD17" s="386"/>
      <c r="JE17" s="386"/>
      <c r="JF17" s="386"/>
      <c r="JG17" s="386"/>
      <c r="JH17" s="386"/>
      <c r="JI17" s="386"/>
      <c r="JJ17" s="386"/>
      <c r="JK17" s="386"/>
      <c r="JL17" s="386"/>
      <c r="JM17" s="386"/>
      <c r="JN17" s="386"/>
      <c r="JO17" s="386"/>
      <c r="JP17" s="386"/>
      <c r="JQ17" s="386"/>
      <c r="JR17" s="386"/>
      <c r="JS17" s="386"/>
      <c r="JT17" s="386"/>
      <c r="JU17" s="386"/>
      <c r="JV17" s="386"/>
      <c r="JW17" s="386"/>
      <c r="JX17" s="386"/>
      <c r="JY17" s="386"/>
      <c r="JZ17" s="386"/>
      <c r="KA17" s="386"/>
      <c r="KB17" s="386"/>
      <c r="KC17" s="386"/>
      <c r="KD17" s="386"/>
      <c r="KE17" s="386"/>
      <c r="KF17" s="386"/>
      <c r="KG17" s="386"/>
      <c r="KH17" s="386"/>
      <c r="KI17" s="386"/>
      <c r="KJ17" s="386"/>
      <c r="KK17" s="386"/>
      <c r="KL17" s="386"/>
      <c r="KM17" s="386"/>
      <c r="KN17" s="386"/>
      <c r="KO17" s="386"/>
      <c r="KP17" s="386"/>
      <c r="KQ17" s="386"/>
      <c r="KR17" s="386"/>
      <c r="KS17" s="386"/>
      <c r="KT17" s="386"/>
      <c r="KU17" s="386"/>
      <c r="KV17" s="386"/>
      <c r="KW17" s="386"/>
      <c r="KX17" s="386"/>
      <c r="KY17" s="386"/>
      <c r="KZ17" s="386"/>
      <c r="LA17" s="386"/>
      <c r="LB17" s="386"/>
      <c r="LC17" s="386"/>
      <c r="LD17" s="386"/>
      <c r="LE17" s="386"/>
      <c r="LF17" s="386"/>
      <c r="LG17" s="386"/>
      <c r="LH17" s="386"/>
      <c r="LI17" s="386"/>
      <c r="LJ17" s="386"/>
      <c r="LK17" s="386"/>
      <c r="LL17" s="386"/>
      <c r="LM17" s="386"/>
      <c r="LN17" s="386"/>
      <c r="LO17" s="386"/>
      <c r="LP17" s="386"/>
      <c r="LQ17" s="386"/>
      <c r="LR17" s="386"/>
      <c r="LS17" s="386"/>
      <c r="LT17" s="386"/>
      <c r="LU17" s="386"/>
      <c r="LV17" s="386"/>
      <c r="LW17" s="386"/>
      <c r="LX17" s="386"/>
      <c r="LY17" s="386"/>
      <c r="LZ17" s="386"/>
      <c r="MA17" s="386"/>
      <c r="MB17" s="386"/>
      <c r="MC17" s="386"/>
      <c r="MD17" s="386"/>
      <c r="ME17" s="386"/>
      <c r="MF17" s="386"/>
      <c r="MG17" s="386"/>
      <c r="MH17" s="386"/>
      <c r="MI17" s="386"/>
      <c r="MJ17" s="386"/>
      <c r="MK17" s="386"/>
      <c r="ML17" s="386"/>
      <c r="MM17" s="386"/>
      <c r="MN17" s="386"/>
      <c r="MO17" s="386"/>
      <c r="MP17" s="386"/>
      <c r="MQ17" s="386"/>
      <c r="MR17" s="386"/>
      <c r="MS17" s="386"/>
      <c r="MT17" s="386"/>
      <c r="MU17" s="386"/>
      <c r="MV17" s="386"/>
      <c r="MW17" s="386"/>
      <c r="MX17" s="386"/>
      <c r="MY17" s="386"/>
      <c r="MZ17" s="386"/>
      <c r="NA17" s="386"/>
      <c r="NB17" s="386"/>
      <c r="NC17" s="386"/>
      <c r="ND17" s="386"/>
      <c r="NE17" s="386"/>
      <c r="NF17" s="386"/>
      <c r="NG17" s="386"/>
      <c r="NH17" s="386"/>
      <c r="NI17" s="386"/>
      <c r="NJ17" s="386"/>
      <c r="NK17" s="386"/>
      <c r="NL17" s="386"/>
      <c r="NM17" s="386"/>
      <c r="NN17" s="386"/>
      <c r="NO17" s="386"/>
      <c r="NP17" s="386"/>
      <c r="NQ17" s="386"/>
      <c r="NR17" s="386"/>
      <c r="NS17" s="386"/>
      <c r="NT17" s="386"/>
      <c r="NU17" s="386"/>
      <c r="NV17" s="386"/>
      <c r="NW17" s="386"/>
      <c r="NX17" s="386"/>
      <c r="NY17" s="386"/>
      <c r="NZ17" s="386"/>
      <c r="OA17" s="386"/>
      <c r="OB17" s="386"/>
      <c r="OC17" s="386"/>
      <c r="OD17" s="386"/>
      <c r="OE17" s="386"/>
      <c r="OF17" s="386"/>
      <c r="OG17" s="386"/>
      <c r="OH17" s="386"/>
      <c r="OI17" s="386"/>
      <c r="OJ17" s="386"/>
      <c r="OK17" s="386"/>
      <c r="OL17" s="386"/>
      <c r="OM17" s="386"/>
      <c r="ON17" s="386"/>
      <c r="OO17" s="386"/>
      <c r="OP17" s="386"/>
      <c r="OQ17" s="386"/>
      <c r="OR17" s="386"/>
      <c r="OS17" s="386"/>
      <c r="OT17" s="386"/>
      <c r="OU17" s="386"/>
      <c r="OV17" s="386"/>
      <c r="OW17" s="386"/>
      <c r="OX17" s="386"/>
      <c r="OY17" s="386"/>
      <c r="OZ17" s="386"/>
      <c r="PA17" s="386"/>
      <c r="PB17" s="386"/>
      <c r="PC17" s="386"/>
      <c r="PD17" s="386"/>
      <c r="PE17" s="386"/>
      <c r="PF17" s="386"/>
      <c r="PG17" s="386"/>
      <c r="PH17" s="386"/>
      <c r="PI17" s="386"/>
      <c r="PJ17" s="386"/>
      <c r="PK17" s="386"/>
      <c r="PL17" s="386"/>
      <c r="PM17" s="386"/>
      <c r="PN17" s="386"/>
      <c r="PO17" s="386"/>
      <c r="PP17" s="386"/>
      <c r="PQ17" s="386"/>
      <c r="PR17" s="386"/>
      <c r="PS17" s="386"/>
      <c r="PT17" s="386"/>
      <c r="PU17" s="386"/>
      <c r="PV17" s="386"/>
      <c r="PW17" s="386"/>
      <c r="PX17" s="386"/>
      <c r="PY17" s="386"/>
      <c r="PZ17" s="386"/>
      <c r="QA17" s="386"/>
      <c r="QB17" s="386"/>
      <c r="QC17" s="386"/>
      <c r="QD17" s="386"/>
      <c r="QE17" s="386"/>
      <c r="QF17" s="386"/>
      <c r="QG17" s="386"/>
      <c r="QH17" s="386"/>
      <c r="QI17" s="386"/>
      <c r="QJ17" s="386"/>
      <c r="QK17" s="386"/>
      <c r="QL17" s="386"/>
      <c r="QM17" s="386"/>
      <c r="QN17" s="386"/>
      <c r="QO17" s="386"/>
      <c r="QP17" s="386"/>
      <c r="QQ17" s="386"/>
      <c r="QR17" s="386"/>
      <c r="QS17" s="386"/>
      <c r="QT17" s="386"/>
      <c r="QU17" s="386"/>
      <c r="QV17" s="386"/>
      <c r="QW17" s="386"/>
      <c r="QX17" s="386"/>
      <c r="QY17" s="386"/>
      <c r="QZ17" s="386"/>
      <c r="RA17" s="386"/>
      <c r="RB17" s="386"/>
      <c r="RC17" s="386"/>
      <c r="RD17" s="386"/>
      <c r="RE17" s="386"/>
      <c r="RF17" s="386"/>
      <c r="RG17" s="386"/>
      <c r="RH17" s="386"/>
      <c r="RI17" s="386"/>
      <c r="RJ17" s="386"/>
      <c r="RK17" s="386"/>
      <c r="RL17" s="386"/>
      <c r="RM17" s="386"/>
      <c r="RN17" s="386"/>
      <c r="RO17" s="386"/>
      <c r="RP17" s="386"/>
      <c r="RQ17" s="386"/>
      <c r="RR17" s="386"/>
      <c r="RS17" s="386"/>
      <c r="RT17" s="386"/>
      <c r="RU17" s="386"/>
      <c r="RV17" s="386"/>
      <c r="RW17" s="386"/>
      <c r="RX17" s="386"/>
      <c r="RY17" s="386"/>
      <c r="RZ17" s="386"/>
      <c r="SA17" s="386"/>
      <c r="SB17" s="386"/>
      <c r="SC17" s="386"/>
      <c r="SD17" s="386"/>
      <c r="SE17" s="386"/>
      <c r="SF17" s="386"/>
      <c r="SG17" s="386"/>
      <c r="SH17" s="386"/>
      <c r="SI17" s="386"/>
      <c r="SJ17" s="386"/>
      <c r="SK17" s="386"/>
      <c r="SL17" s="386"/>
      <c r="SM17" s="386"/>
      <c r="SN17" s="386"/>
      <c r="SO17" s="386"/>
      <c r="SP17" s="386"/>
      <c r="SQ17" s="386"/>
      <c r="SR17" s="386"/>
      <c r="SS17" s="386"/>
      <c r="ST17" s="386"/>
      <c r="SU17" s="386"/>
      <c r="SV17" s="386"/>
      <c r="SW17" s="386"/>
      <c r="SX17" s="386"/>
      <c r="SY17" s="386"/>
      <c r="SZ17" s="386"/>
      <c r="TA17" s="386"/>
      <c r="TB17" s="386"/>
      <c r="TC17" s="386"/>
      <c r="TD17" s="386"/>
      <c r="TE17" s="386"/>
      <c r="TF17" s="386"/>
      <c r="TG17" s="386"/>
      <c r="TH17" s="386"/>
      <c r="TI17" s="386"/>
      <c r="TJ17" s="386"/>
      <c r="TK17" s="386"/>
      <c r="TL17" s="386"/>
      <c r="TM17" s="386"/>
      <c r="TN17" s="386"/>
      <c r="TO17" s="386"/>
      <c r="TP17" s="386"/>
      <c r="TQ17" s="386"/>
      <c r="TR17" s="386"/>
      <c r="TS17" s="386"/>
      <c r="TT17" s="386"/>
      <c r="TU17" s="386"/>
      <c r="TV17" s="386"/>
      <c r="TW17" s="386"/>
      <c r="TX17" s="386"/>
      <c r="TY17" s="386"/>
      <c r="TZ17" s="386"/>
      <c r="UA17" s="386"/>
      <c r="UB17" s="386"/>
      <c r="UC17" s="386"/>
      <c r="UD17" s="386"/>
      <c r="UE17" s="386"/>
      <c r="UF17" s="386"/>
      <c r="UG17" s="386"/>
      <c r="UH17" s="386"/>
      <c r="UI17" s="386"/>
      <c r="UJ17" s="386"/>
      <c r="UK17" s="386"/>
      <c r="UL17" s="386"/>
      <c r="UM17" s="386"/>
      <c r="UN17" s="386"/>
      <c r="UO17" s="386"/>
      <c r="UP17" s="386"/>
      <c r="UQ17" s="386"/>
      <c r="UR17" s="386"/>
      <c r="US17" s="386"/>
      <c r="UT17" s="386"/>
      <c r="UU17" s="386"/>
      <c r="UV17" s="386"/>
      <c r="UW17" s="386"/>
      <c r="UX17" s="386"/>
      <c r="UY17" s="386"/>
      <c r="UZ17" s="386"/>
      <c r="VA17" s="386"/>
      <c r="VB17" s="386"/>
      <c r="VC17" s="386"/>
      <c r="VD17" s="386"/>
      <c r="VE17" s="386"/>
      <c r="VF17" s="386"/>
      <c r="VG17" s="386"/>
      <c r="VH17" s="386"/>
      <c r="VI17" s="386"/>
      <c r="VJ17" s="386"/>
      <c r="VK17" s="386"/>
      <c r="VL17" s="386"/>
      <c r="VM17" s="386"/>
      <c r="VN17" s="386"/>
      <c r="VO17" s="386"/>
      <c r="VP17" s="386"/>
      <c r="VQ17" s="386"/>
      <c r="VR17" s="386"/>
      <c r="VS17" s="386"/>
      <c r="VT17" s="386"/>
      <c r="VU17" s="386"/>
      <c r="VV17" s="386"/>
      <c r="VW17" s="386"/>
      <c r="VX17" s="386"/>
      <c r="VY17" s="386"/>
      <c r="VZ17" s="386"/>
      <c r="WA17" s="386"/>
      <c r="WB17" s="386"/>
      <c r="WC17" s="386"/>
      <c r="WD17" s="386"/>
      <c r="WE17" s="386"/>
      <c r="WF17" s="386"/>
      <c r="WG17" s="386"/>
      <c r="WH17" s="386"/>
      <c r="WI17" s="386"/>
      <c r="WJ17" s="386"/>
      <c r="WK17" s="386"/>
      <c r="WL17" s="386"/>
      <c r="WM17" s="386"/>
      <c r="WN17" s="386"/>
      <c r="WO17" s="386"/>
      <c r="WP17" s="386"/>
      <c r="WQ17" s="386"/>
      <c r="WR17" s="386"/>
      <c r="WS17" s="386"/>
      <c r="WT17" s="386"/>
      <c r="WU17" s="386"/>
      <c r="WV17" s="386"/>
      <c r="WW17" s="386"/>
      <c r="WX17" s="386"/>
      <c r="WY17" s="386"/>
      <c r="WZ17" s="386"/>
      <c r="XA17" s="386"/>
      <c r="XB17" s="386"/>
      <c r="XC17" s="386"/>
      <c r="XD17" s="386"/>
      <c r="XE17" s="386"/>
      <c r="XF17" s="386"/>
      <c r="XG17" s="386"/>
      <c r="XH17" s="386"/>
      <c r="XI17" s="386"/>
      <c r="XJ17" s="386"/>
      <c r="XK17" s="386"/>
      <c r="XL17" s="386"/>
      <c r="XM17" s="386"/>
      <c r="XN17" s="386"/>
      <c r="XO17" s="386"/>
      <c r="XP17" s="386"/>
      <c r="XQ17" s="386"/>
      <c r="XR17" s="386"/>
      <c r="XS17" s="386"/>
      <c r="XT17" s="386"/>
      <c r="XU17" s="386"/>
      <c r="XV17" s="386"/>
      <c r="XW17" s="386"/>
      <c r="XX17" s="386"/>
      <c r="XY17" s="386"/>
      <c r="XZ17" s="386"/>
      <c r="YA17" s="386"/>
      <c r="YB17" s="386"/>
      <c r="YC17" s="386"/>
      <c r="YD17" s="386"/>
      <c r="YE17" s="386"/>
      <c r="YF17" s="386"/>
      <c r="YG17" s="386"/>
      <c r="YH17" s="386"/>
      <c r="YI17" s="386"/>
      <c r="YJ17" s="386"/>
      <c r="YK17" s="386"/>
      <c r="YL17" s="386"/>
      <c r="YM17" s="386"/>
      <c r="YN17" s="386"/>
      <c r="YO17" s="386"/>
      <c r="YP17" s="386"/>
      <c r="YQ17" s="386"/>
      <c r="YR17" s="386"/>
      <c r="YS17" s="386"/>
      <c r="YT17" s="386"/>
      <c r="YU17" s="386"/>
      <c r="YV17" s="386"/>
      <c r="YW17" s="386"/>
      <c r="YX17" s="386"/>
      <c r="YY17" s="386"/>
      <c r="YZ17" s="386"/>
      <c r="ZA17" s="386"/>
      <c r="ZB17" s="386"/>
      <c r="ZC17" s="386"/>
      <c r="ZD17" s="386"/>
      <c r="ZE17" s="386"/>
      <c r="ZF17" s="386"/>
      <c r="ZG17" s="386"/>
      <c r="ZH17" s="386"/>
      <c r="ZI17" s="386"/>
      <c r="ZJ17" s="386"/>
      <c r="ZK17" s="386"/>
      <c r="ZL17" s="386"/>
      <c r="ZM17" s="386"/>
      <c r="ZN17" s="386"/>
      <c r="ZO17" s="386"/>
      <c r="ZP17" s="386"/>
      <c r="ZQ17" s="386"/>
      <c r="ZR17" s="386"/>
      <c r="ZS17" s="386"/>
      <c r="ZT17" s="386"/>
      <c r="ZU17" s="386"/>
      <c r="ZV17" s="386"/>
      <c r="ZW17" s="386"/>
      <c r="ZX17" s="386"/>
      <c r="ZY17" s="386"/>
      <c r="ZZ17" s="386"/>
      <c r="AAA17" s="386"/>
      <c r="AAB17" s="386"/>
      <c r="AAC17" s="386"/>
      <c r="AAD17" s="386"/>
      <c r="AAE17" s="386"/>
      <c r="AAF17" s="386"/>
      <c r="AAG17" s="386"/>
      <c r="AAH17" s="386"/>
      <c r="AAI17" s="386"/>
      <c r="AAJ17" s="386"/>
      <c r="AAK17" s="386"/>
      <c r="AAL17" s="386"/>
      <c r="AAM17" s="386"/>
      <c r="AAN17" s="386"/>
      <c r="AAO17" s="386"/>
      <c r="AAP17" s="386"/>
      <c r="AAQ17" s="386"/>
      <c r="AAR17" s="386"/>
      <c r="AAS17" s="386"/>
      <c r="AAT17" s="386"/>
      <c r="AAU17" s="386"/>
      <c r="AAV17" s="386"/>
      <c r="AAW17" s="386"/>
      <c r="AAX17" s="386"/>
      <c r="AAY17" s="386"/>
      <c r="AAZ17" s="386"/>
      <c r="ABA17" s="386"/>
      <c r="ABB17" s="386"/>
      <c r="ABC17" s="386"/>
      <c r="ABD17" s="386"/>
      <c r="ABE17" s="386"/>
      <c r="ABF17" s="386"/>
      <c r="ABG17" s="386"/>
      <c r="ABH17" s="386"/>
      <c r="ABI17" s="386"/>
      <c r="ABJ17" s="386"/>
      <c r="ABK17" s="386"/>
      <c r="ABL17" s="386"/>
      <c r="ABM17" s="386"/>
      <c r="ABN17" s="386"/>
      <c r="ABO17" s="386"/>
      <c r="ABP17" s="386"/>
      <c r="ABQ17" s="386"/>
      <c r="ABR17" s="386"/>
      <c r="ABS17" s="386"/>
      <c r="ABT17" s="386"/>
      <c r="ABU17" s="386"/>
      <c r="ABV17" s="386"/>
      <c r="ABW17" s="386"/>
      <c r="ABX17" s="386"/>
      <c r="ABY17" s="386"/>
      <c r="ABZ17" s="386"/>
      <c r="ACA17" s="386"/>
      <c r="ACB17" s="386"/>
      <c r="ACC17" s="386"/>
      <c r="ACD17" s="386"/>
      <c r="ACE17" s="386"/>
      <c r="ACF17" s="386"/>
      <c r="ACG17" s="386"/>
      <c r="ACH17" s="386"/>
      <c r="ACI17" s="386"/>
      <c r="ACJ17" s="386"/>
      <c r="ACK17" s="386"/>
      <c r="ACL17" s="386"/>
      <c r="ACM17" s="386"/>
      <c r="ACN17" s="386"/>
      <c r="ACO17" s="386"/>
      <c r="ACP17" s="386"/>
      <c r="ACQ17" s="386"/>
      <c r="ACR17" s="386"/>
      <c r="ACS17" s="386"/>
      <c r="ACT17" s="386"/>
      <c r="ACU17" s="386"/>
      <c r="ACV17" s="386"/>
      <c r="ACW17" s="386"/>
      <c r="ACX17" s="386"/>
      <c r="ACY17" s="386"/>
      <c r="ACZ17" s="386"/>
      <c r="ADA17" s="386"/>
      <c r="ADB17" s="386"/>
      <c r="ADC17" s="386"/>
      <c r="ADD17" s="386"/>
      <c r="ADE17" s="386"/>
      <c r="ADF17" s="386"/>
      <c r="ADG17" s="386"/>
      <c r="ADH17" s="386"/>
      <c r="ADI17" s="386"/>
      <c r="ADJ17" s="386"/>
      <c r="ADK17" s="386"/>
      <c r="ADL17" s="386"/>
      <c r="ADM17" s="386"/>
      <c r="ADN17" s="386"/>
      <c r="ADO17" s="386"/>
      <c r="ADP17" s="386"/>
      <c r="ADQ17" s="386"/>
      <c r="ADR17" s="386"/>
      <c r="ADS17" s="386"/>
      <c r="ADT17" s="386"/>
      <c r="ADU17" s="386"/>
      <c r="ADV17" s="386"/>
      <c r="ADW17" s="386"/>
      <c r="ADX17" s="386"/>
      <c r="ADY17" s="386"/>
      <c r="ADZ17" s="386"/>
      <c r="AEA17" s="386"/>
      <c r="AEB17" s="386"/>
      <c r="AEC17" s="386"/>
      <c r="AED17" s="386"/>
      <c r="AEE17" s="386"/>
      <c r="AEF17" s="386"/>
      <c r="AEG17" s="386"/>
      <c r="AEH17" s="386"/>
      <c r="AEI17" s="386"/>
      <c r="AEJ17" s="386"/>
      <c r="AEK17" s="386"/>
      <c r="AEL17" s="386"/>
      <c r="AEM17" s="386"/>
      <c r="AEN17" s="386"/>
      <c r="AEO17" s="386"/>
      <c r="AEP17" s="386"/>
      <c r="AEQ17" s="386"/>
      <c r="AER17" s="386"/>
      <c r="AES17" s="386"/>
      <c r="AET17" s="386"/>
      <c r="AEU17" s="386"/>
      <c r="AEV17" s="386"/>
      <c r="AEW17" s="386"/>
      <c r="AEX17" s="386"/>
      <c r="AEY17" s="386"/>
      <c r="AEZ17" s="386"/>
      <c r="AFA17" s="386"/>
      <c r="AFB17" s="386"/>
      <c r="AFC17" s="386"/>
      <c r="AFD17" s="386"/>
      <c r="AFE17" s="386"/>
      <c r="AFF17" s="386"/>
      <c r="AFG17" s="386"/>
      <c r="AFH17" s="386"/>
      <c r="AFI17" s="386"/>
      <c r="AFJ17" s="386"/>
      <c r="AFK17" s="386"/>
      <c r="AFL17" s="386"/>
      <c r="AFM17" s="386"/>
      <c r="AFN17" s="386"/>
      <c r="AFO17" s="386"/>
      <c r="AFP17" s="386"/>
      <c r="AFQ17" s="386"/>
      <c r="AFR17" s="386"/>
      <c r="AFS17" s="386"/>
      <c r="AFT17" s="386"/>
      <c r="AFU17" s="386"/>
      <c r="AFV17" s="386"/>
      <c r="AFW17" s="386"/>
      <c r="AFX17" s="386"/>
      <c r="AFY17" s="386"/>
      <c r="AFZ17" s="386"/>
      <c r="AGA17" s="386"/>
      <c r="AGB17" s="386"/>
      <c r="AGC17" s="386"/>
      <c r="AGD17" s="386"/>
      <c r="AGE17" s="386"/>
      <c r="AGF17" s="386"/>
      <c r="AGG17" s="386"/>
      <c r="AGH17" s="386"/>
      <c r="AGI17" s="386"/>
      <c r="AGJ17" s="386"/>
      <c r="AGK17" s="386"/>
      <c r="AGL17" s="386"/>
      <c r="AGM17" s="386"/>
      <c r="AGN17" s="386"/>
      <c r="AGO17" s="386"/>
      <c r="AGP17" s="386"/>
      <c r="AGQ17" s="386"/>
      <c r="AGR17" s="386"/>
      <c r="AGS17" s="386"/>
      <c r="AGT17" s="386"/>
      <c r="AGU17" s="386"/>
      <c r="AGV17" s="386"/>
      <c r="AGW17" s="386"/>
      <c r="AGX17" s="386"/>
      <c r="AGY17" s="386"/>
      <c r="AGZ17" s="386"/>
      <c r="AHA17" s="386"/>
      <c r="AHB17" s="386"/>
      <c r="AHC17" s="386"/>
      <c r="AHD17" s="386"/>
      <c r="AHE17" s="386"/>
      <c r="AHF17" s="386"/>
      <c r="AHG17" s="386"/>
      <c r="AHH17" s="386"/>
      <c r="AHI17" s="386"/>
      <c r="AHJ17" s="386"/>
      <c r="AHK17" s="386"/>
      <c r="AHL17" s="386"/>
      <c r="AHM17" s="386"/>
      <c r="AHN17" s="386"/>
      <c r="AHO17" s="386"/>
      <c r="AHP17" s="386"/>
      <c r="AHQ17" s="386"/>
      <c r="AHR17" s="386"/>
      <c r="AHS17" s="386"/>
      <c r="AHT17" s="386"/>
      <c r="AHU17" s="386"/>
      <c r="AHV17" s="386"/>
      <c r="AHW17" s="386"/>
      <c r="AHX17" s="386"/>
      <c r="AHY17" s="386"/>
      <c r="AHZ17" s="386"/>
      <c r="AIA17" s="386"/>
      <c r="AIB17" s="386"/>
      <c r="AIC17" s="386"/>
      <c r="AID17" s="386"/>
      <c r="AIE17" s="386"/>
      <c r="AIF17" s="386"/>
      <c r="AIG17" s="386"/>
      <c r="AIH17" s="386"/>
      <c r="AII17" s="386"/>
      <c r="AIJ17" s="386"/>
      <c r="AIK17" s="386"/>
      <c r="AIL17" s="386"/>
      <c r="AIM17" s="386"/>
      <c r="AIN17" s="386"/>
      <c r="AIO17" s="386"/>
      <c r="AIP17" s="386"/>
      <c r="AIQ17" s="386"/>
      <c r="AIR17" s="386"/>
      <c r="AIS17" s="386"/>
      <c r="AIT17" s="386"/>
      <c r="AIU17" s="386"/>
      <c r="AIV17" s="386"/>
      <c r="AIW17" s="386"/>
      <c r="AIX17" s="386"/>
      <c r="AIY17" s="386"/>
      <c r="AIZ17" s="386"/>
      <c r="AJA17" s="386"/>
      <c r="AJB17" s="386"/>
      <c r="AJC17" s="386"/>
      <c r="AJD17" s="386"/>
      <c r="AJE17" s="386"/>
      <c r="AJF17" s="386"/>
      <c r="AJG17" s="386"/>
      <c r="AJH17" s="386"/>
      <c r="AJI17" s="386"/>
      <c r="AJJ17" s="386"/>
      <c r="AJK17" s="386"/>
      <c r="AJL17" s="386"/>
      <c r="AJM17" s="386"/>
      <c r="AJN17" s="386"/>
      <c r="AJO17" s="386"/>
      <c r="AJP17" s="386"/>
      <c r="AJQ17" s="386"/>
      <c r="AJR17" s="386"/>
      <c r="AJS17" s="386"/>
      <c r="AJT17" s="386"/>
      <c r="AJU17" s="386"/>
      <c r="AJV17" s="386"/>
      <c r="AJW17" s="386"/>
      <c r="AJX17" s="386"/>
      <c r="AJY17" s="386"/>
      <c r="AJZ17" s="386"/>
      <c r="AKA17" s="386"/>
      <c r="AKB17" s="386"/>
      <c r="AKC17" s="386"/>
      <c r="AKD17" s="386"/>
      <c r="AKE17" s="386"/>
      <c r="AKF17" s="386"/>
      <c r="AKG17" s="386"/>
      <c r="AKH17" s="386"/>
      <c r="AKI17" s="386"/>
      <c r="AKJ17" s="386"/>
      <c r="AKK17" s="386"/>
      <c r="AKL17" s="386"/>
      <c r="AKM17" s="386"/>
      <c r="AKN17" s="386"/>
      <c r="AKO17" s="386"/>
      <c r="AKP17" s="386"/>
      <c r="AKQ17" s="386"/>
      <c r="AKR17" s="386"/>
      <c r="AKS17" s="386"/>
      <c r="AKT17" s="386"/>
      <c r="AKU17" s="386"/>
      <c r="AKV17" s="386"/>
      <c r="AKW17" s="386"/>
      <c r="AKX17" s="386"/>
      <c r="AKY17" s="386"/>
      <c r="AKZ17" s="386"/>
      <c r="ALA17" s="386"/>
      <c r="ALB17" s="386"/>
      <c r="ALC17" s="386"/>
      <c r="ALD17" s="386"/>
      <c r="ALE17" s="386"/>
      <c r="ALF17" s="386"/>
      <c r="ALG17" s="386"/>
      <c r="ALH17" s="386"/>
      <c r="ALI17" s="386"/>
      <c r="ALJ17" s="386"/>
      <c r="ALK17" s="386"/>
      <c r="ALL17" s="386"/>
      <c r="ALM17" s="386"/>
      <c r="ALN17" s="386"/>
      <c r="ALO17" s="386"/>
      <c r="ALP17" s="386"/>
      <c r="ALQ17" s="386"/>
      <c r="ALR17" s="386"/>
      <c r="ALS17" s="386"/>
      <c r="ALT17" s="386"/>
      <c r="ALU17" s="386"/>
      <c r="ALV17" s="386"/>
      <c r="ALW17" s="386"/>
      <c r="ALX17" s="386"/>
      <c r="ALY17" s="386"/>
      <c r="ALZ17" s="386"/>
      <c r="AMA17" s="386"/>
      <c r="AMB17" s="386"/>
      <c r="AMC17" s="386"/>
      <c r="AMD17" s="386"/>
      <c r="AME17" s="386"/>
      <c r="AMF17" s="386"/>
      <c r="AMG17" s="386"/>
      <c r="AMH17" s="386"/>
      <c r="AMI17" s="386"/>
      <c r="AMJ17" s="386"/>
      <c r="AMK17" s="386"/>
      <c r="AML17" s="386"/>
      <c r="AMM17" s="386"/>
      <c r="AMN17" s="386"/>
      <c r="AMO17" s="386"/>
      <c r="AMP17" s="386"/>
      <c r="AMQ17" s="386"/>
      <c r="AMR17" s="386"/>
      <c r="AMS17" s="386"/>
      <c r="AMT17" s="386"/>
      <c r="AMU17" s="386"/>
      <c r="AMV17" s="386"/>
      <c r="AMW17" s="386"/>
      <c r="AMX17" s="386"/>
      <c r="AMY17" s="386"/>
      <c r="AMZ17" s="386"/>
      <c r="ANA17" s="386"/>
      <c r="ANB17" s="386"/>
      <c r="ANC17" s="386"/>
      <c r="AND17" s="386"/>
      <c r="ANE17" s="386"/>
      <c r="ANF17" s="386"/>
      <c r="ANG17" s="386"/>
      <c r="ANH17" s="386"/>
      <c r="ANI17" s="386"/>
      <c r="ANJ17" s="386"/>
      <c r="ANK17" s="386"/>
      <c r="ANL17" s="386"/>
      <c r="ANM17" s="386"/>
      <c r="ANN17" s="386"/>
      <c r="ANO17" s="386"/>
      <c r="ANP17" s="386"/>
      <c r="ANQ17" s="386"/>
      <c r="ANR17" s="386"/>
      <c r="ANS17" s="386"/>
      <c r="ANT17" s="386"/>
      <c r="ANU17" s="386"/>
      <c r="ANV17" s="386"/>
      <c r="ANW17" s="386"/>
      <c r="ANX17" s="386"/>
      <c r="ANY17" s="386"/>
      <c r="ANZ17" s="386"/>
      <c r="AOA17" s="386"/>
      <c r="AOB17" s="386"/>
      <c r="AOC17" s="386"/>
      <c r="AOD17" s="386"/>
      <c r="AOE17" s="386"/>
      <c r="AOF17" s="386"/>
      <c r="AOG17" s="386"/>
      <c r="AOH17" s="386"/>
      <c r="AOI17" s="386"/>
      <c r="AOJ17" s="386"/>
      <c r="AOK17" s="386"/>
      <c r="AOL17" s="386"/>
      <c r="AOM17" s="386"/>
      <c r="AON17" s="386"/>
      <c r="AOO17" s="386"/>
      <c r="AOP17" s="386"/>
      <c r="AOQ17" s="386"/>
      <c r="AOR17" s="386"/>
      <c r="AOS17" s="386"/>
      <c r="AOT17" s="386"/>
      <c r="AOU17" s="386"/>
      <c r="AOV17" s="386"/>
      <c r="AOW17" s="386"/>
      <c r="AOX17" s="386"/>
      <c r="AOY17" s="386"/>
      <c r="AOZ17" s="386"/>
      <c r="APA17" s="386"/>
      <c r="APB17" s="386"/>
      <c r="APC17" s="386"/>
      <c r="APD17" s="386"/>
      <c r="APE17" s="386"/>
      <c r="APF17" s="386"/>
      <c r="APG17" s="386"/>
      <c r="APH17" s="386"/>
      <c r="API17" s="386"/>
      <c r="APJ17" s="386"/>
      <c r="APK17" s="386"/>
      <c r="APL17" s="386"/>
      <c r="APM17" s="386"/>
      <c r="APN17" s="386"/>
      <c r="APO17" s="386"/>
      <c r="APP17" s="386"/>
      <c r="APQ17" s="386"/>
      <c r="APR17" s="386"/>
      <c r="APS17" s="386"/>
      <c r="APT17" s="386"/>
      <c r="APU17" s="386"/>
      <c r="APV17" s="386"/>
      <c r="APW17" s="386"/>
      <c r="APX17" s="386"/>
      <c r="APY17" s="386"/>
      <c r="APZ17" s="386"/>
      <c r="AQA17" s="386"/>
      <c r="AQB17" s="386"/>
      <c r="AQC17" s="386"/>
      <c r="AQD17" s="386"/>
      <c r="AQE17" s="386"/>
      <c r="AQF17" s="386"/>
      <c r="AQG17" s="386"/>
      <c r="AQH17" s="386"/>
      <c r="AQI17" s="386"/>
      <c r="AQJ17" s="386"/>
      <c r="AQK17" s="386"/>
      <c r="AQL17" s="386"/>
      <c r="AQM17" s="386"/>
      <c r="AQN17" s="386"/>
      <c r="AQO17" s="386"/>
      <c r="AQP17" s="386"/>
      <c r="AQQ17" s="386"/>
      <c r="AQR17" s="386"/>
      <c r="AQS17" s="386"/>
      <c r="AQT17" s="386"/>
      <c r="AQU17" s="386"/>
      <c r="AQV17" s="386"/>
      <c r="AQW17" s="386"/>
      <c r="AQX17" s="386"/>
      <c r="AQY17" s="386"/>
      <c r="AQZ17" s="386"/>
      <c r="ARA17" s="386"/>
      <c r="ARB17" s="386"/>
      <c r="ARC17" s="386"/>
      <c r="ARD17" s="386"/>
      <c r="ARE17" s="386"/>
      <c r="ARF17" s="386"/>
      <c r="ARG17" s="386"/>
      <c r="ARH17" s="386"/>
      <c r="ARI17" s="386"/>
      <c r="ARJ17" s="386"/>
      <c r="ARK17" s="386"/>
      <c r="ARL17" s="386"/>
      <c r="ARM17" s="386"/>
      <c r="ARN17" s="386"/>
      <c r="ARO17" s="386"/>
      <c r="ARP17" s="386"/>
      <c r="ARQ17" s="386"/>
      <c r="ARR17" s="386"/>
      <c r="ARS17" s="386"/>
      <c r="ART17" s="386"/>
      <c r="ARU17" s="386"/>
      <c r="ARV17" s="386"/>
      <c r="ARW17" s="386"/>
      <c r="ARX17" s="386"/>
      <c r="ARY17" s="386"/>
      <c r="ARZ17" s="386"/>
      <c r="ASA17" s="386"/>
      <c r="ASB17" s="386"/>
      <c r="ASC17" s="386"/>
      <c r="ASD17" s="386"/>
      <c r="ASE17" s="386"/>
      <c r="ASF17" s="386"/>
      <c r="ASG17" s="386"/>
      <c r="ASH17" s="386"/>
      <c r="ASI17" s="386"/>
      <c r="ASJ17" s="386"/>
      <c r="ASK17" s="386"/>
      <c r="ASL17" s="386"/>
      <c r="ASM17" s="386"/>
      <c r="ASN17" s="386"/>
      <c r="ASO17" s="386"/>
      <c r="ASP17" s="386"/>
      <c r="ASQ17" s="386"/>
      <c r="ASR17" s="386"/>
      <c r="ASS17" s="386"/>
      <c r="AST17" s="386"/>
      <c r="ASU17" s="386"/>
      <c r="ASV17" s="386"/>
      <c r="ASW17" s="386"/>
      <c r="ASX17" s="386"/>
      <c r="ASY17" s="386"/>
      <c r="ASZ17" s="386"/>
      <c r="ATA17" s="386"/>
      <c r="ATB17" s="386"/>
      <c r="ATC17" s="386"/>
      <c r="ATD17" s="386"/>
      <c r="ATE17" s="386"/>
      <c r="ATF17" s="386"/>
      <c r="ATG17" s="386"/>
      <c r="ATH17" s="386"/>
      <c r="ATI17" s="386"/>
      <c r="ATJ17" s="386"/>
      <c r="ATK17" s="386"/>
      <c r="ATL17" s="386"/>
      <c r="ATM17" s="386"/>
      <c r="ATN17" s="386"/>
      <c r="ATO17" s="386"/>
      <c r="ATP17" s="386"/>
      <c r="ATQ17" s="386"/>
      <c r="ATR17" s="386"/>
      <c r="ATS17" s="386"/>
      <c r="ATT17" s="386"/>
      <c r="ATU17" s="386"/>
      <c r="ATV17" s="386"/>
      <c r="ATW17" s="386"/>
      <c r="ATX17" s="386"/>
      <c r="ATY17" s="386"/>
      <c r="ATZ17" s="386"/>
      <c r="AUA17" s="386"/>
      <c r="AUB17" s="386"/>
      <c r="AUC17" s="386"/>
      <c r="AUD17" s="386"/>
      <c r="AUE17" s="386"/>
      <c r="AUF17" s="386"/>
      <c r="AUG17" s="386"/>
      <c r="AUH17" s="386"/>
      <c r="AUI17" s="386"/>
      <c r="AUJ17" s="386"/>
      <c r="AUK17" s="386"/>
      <c r="AUL17" s="386"/>
      <c r="AUM17" s="386"/>
      <c r="AUN17" s="386"/>
      <c r="AUO17" s="386"/>
      <c r="AUP17" s="386"/>
      <c r="AUQ17" s="386"/>
      <c r="AUR17" s="386"/>
      <c r="AUS17" s="386"/>
      <c r="AUT17" s="386"/>
      <c r="AUU17" s="386"/>
      <c r="AUV17" s="386"/>
      <c r="AUW17" s="386"/>
      <c r="AUX17" s="386"/>
      <c r="AUY17" s="386"/>
      <c r="AUZ17" s="386"/>
      <c r="AVA17" s="386"/>
      <c r="AVB17" s="386"/>
      <c r="AVC17" s="386"/>
      <c r="AVD17" s="386"/>
      <c r="AVE17" s="386"/>
      <c r="AVF17" s="386"/>
      <c r="AVG17" s="386"/>
      <c r="AVH17" s="386"/>
      <c r="AVI17" s="386"/>
      <c r="AVJ17" s="386"/>
      <c r="AVK17" s="386"/>
      <c r="AVL17" s="386"/>
      <c r="AVM17" s="386"/>
      <c r="AVN17" s="386"/>
      <c r="AVO17" s="386"/>
      <c r="AVP17" s="386"/>
      <c r="AVQ17" s="386"/>
      <c r="AVR17" s="386"/>
      <c r="AVS17" s="386"/>
      <c r="AVT17" s="386"/>
      <c r="AVU17" s="386"/>
      <c r="AVV17" s="386"/>
      <c r="AVW17" s="386"/>
      <c r="AVX17" s="386"/>
      <c r="AVY17" s="386"/>
      <c r="AVZ17" s="386"/>
      <c r="AWA17" s="386"/>
      <c r="AWB17" s="386"/>
      <c r="AWC17" s="386"/>
      <c r="AWD17" s="386"/>
      <c r="AWE17" s="386"/>
      <c r="AWF17" s="386"/>
      <c r="AWG17" s="386"/>
      <c r="AWH17" s="386"/>
      <c r="AWI17" s="386"/>
      <c r="AWJ17" s="386"/>
      <c r="AWK17" s="386"/>
      <c r="AWL17" s="386"/>
      <c r="AWM17" s="386"/>
      <c r="AWN17" s="386"/>
      <c r="AWO17" s="386"/>
      <c r="AWP17" s="386"/>
      <c r="AWQ17" s="386"/>
      <c r="AWR17" s="386"/>
      <c r="AWS17" s="386"/>
      <c r="AWT17" s="386"/>
      <c r="AWU17" s="386"/>
      <c r="AWV17" s="386"/>
      <c r="AWW17" s="386"/>
      <c r="AWX17" s="386"/>
      <c r="AWY17" s="386"/>
      <c r="AWZ17" s="386"/>
      <c r="AXA17" s="386"/>
      <c r="AXB17" s="386"/>
      <c r="AXC17" s="386"/>
      <c r="AXD17" s="386"/>
      <c r="AXE17" s="386"/>
      <c r="AXF17" s="386"/>
      <c r="AXG17" s="386"/>
      <c r="AXH17" s="386"/>
      <c r="AXI17" s="386"/>
      <c r="AXJ17" s="386"/>
      <c r="AXK17" s="386"/>
      <c r="AXL17" s="386"/>
      <c r="AXM17" s="386"/>
      <c r="AXN17" s="386"/>
      <c r="AXO17" s="386"/>
      <c r="AXP17" s="386"/>
      <c r="AXQ17" s="386"/>
      <c r="AXR17" s="386"/>
      <c r="AXS17" s="386"/>
      <c r="AXT17" s="386"/>
      <c r="AXU17" s="386"/>
      <c r="AXV17" s="386"/>
      <c r="AXW17" s="386"/>
      <c r="AXX17" s="386"/>
      <c r="AXY17" s="386"/>
      <c r="AXZ17" s="386"/>
      <c r="AYA17" s="386"/>
      <c r="AYB17" s="386"/>
      <c r="AYC17" s="386"/>
      <c r="AYD17" s="386"/>
      <c r="AYE17" s="386"/>
      <c r="AYF17" s="386"/>
      <c r="AYG17" s="386"/>
      <c r="AYH17" s="386"/>
      <c r="AYI17" s="386"/>
      <c r="AYJ17" s="386"/>
      <c r="AYK17" s="386"/>
      <c r="AYL17" s="386"/>
      <c r="AYM17" s="386"/>
      <c r="AYN17" s="386"/>
      <c r="AYO17" s="386"/>
      <c r="AYP17" s="386"/>
      <c r="AYQ17" s="386"/>
      <c r="AYR17" s="386"/>
      <c r="AYS17" s="386"/>
      <c r="AYT17" s="386"/>
      <c r="AYU17" s="386"/>
      <c r="AYV17" s="386"/>
      <c r="AYW17" s="386"/>
      <c r="AYX17" s="386"/>
      <c r="AYY17" s="386"/>
      <c r="AYZ17" s="386"/>
      <c r="AZA17" s="386"/>
      <c r="AZB17" s="386"/>
      <c r="AZC17" s="386"/>
      <c r="AZD17" s="386"/>
      <c r="AZE17" s="386"/>
      <c r="AZF17" s="386"/>
      <c r="AZG17" s="386"/>
      <c r="AZH17" s="386"/>
      <c r="AZI17" s="386"/>
      <c r="AZJ17" s="386"/>
      <c r="AZK17" s="386"/>
      <c r="AZL17" s="386"/>
      <c r="AZM17" s="386"/>
      <c r="AZN17" s="386"/>
      <c r="AZO17" s="386"/>
      <c r="AZP17" s="386"/>
      <c r="AZQ17" s="386"/>
      <c r="AZR17" s="386"/>
      <c r="AZS17" s="386"/>
      <c r="AZT17" s="386"/>
      <c r="AZU17" s="386"/>
      <c r="AZV17" s="386"/>
      <c r="AZW17" s="386"/>
      <c r="AZX17" s="386"/>
      <c r="AZY17" s="386"/>
      <c r="AZZ17" s="386"/>
      <c r="BAA17" s="386"/>
      <c r="BAB17" s="386"/>
      <c r="BAC17" s="386"/>
      <c r="BAD17" s="386"/>
      <c r="BAE17" s="386"/>
      <c r="BAF17" s="386"/>
      <c r="BAG17" s="386"/>
      <c r="BAH17" s="386"/>
      <c r="BAI17" s="386"/>
      <c r="BAJ17" s="386"/>
      <c r="BAK17" s="386"/>
      <c r="BAL17" s="386"/>
      <c r="BAM17" s="386"/>
      <c r="BAN17" s="386"/>
      <c r="BAO17" s="386"/>
      <c r="BAP17" s="386"/>
      <c r="BAQ17" s="386"/>
      <c r="BAR17" s="386"/>
      <c r="BAS17" s="386"/>
      <c r="BAT17" s="386"/>
      <c r="BAU17" s="386"/>
      <c r="BAV17" s="386"/>
      <c r="BAW17" s="386"/>
      <c r="BAX17" s="386"/>
      <c r="BAY17" s="386"/>
      <c r="BAZ17" s="386"/>
      <c r="BBA17" s="386"/>
      <c r="BBB17" s="386"/>
      <c r="BBC17" s="386"/>
      <c r="BBD17" s="386"/>
      <c r="BBE17" s="386"/>
      <c r="BBF17" s="386"/>
      <c r="BBG17" s="386"/>
      <c r="BBH17" s="386"/>
      <c r="BBI17" s="386"/>
      <c r="BBJ17" s="386"/>
      <c r="BBK17" s="386"/>
      <c r="BBL17" s="386"/>
      <c r="BBM17" s="386"/>
      <c r="BBN17" s="386"/>
      <c r="BBO17" s="386"/>
      <c r="BBP17" s="386"/>
      <c r="BBQ17" s="386"/>
      <c r="BBR17" s="386"/>
      <c r="BBS17" s="386"/>
      <c r="BBT17" s="386"/>
      <c r="BBU17" s="386"/>
      <c r="BBV17" s="386"/>
      <c r="BBW17" s="386"/>
      <c r="BBX17" s="386"/>
      <c r="BBY17" s="386"/>
      <c r="BBZ17" s="386"/>
      <c r="BCA17" s="386"/>
      <c r="BCB17" s="386"/>
      <c r="BCC17" s="386"/>
      <c r="BCD17" s="386"/>
      <c r="BCE17" s="386"/>
      <c r="BCF17" s="386"/>
      <c r="BCG17" s="386"/>
      <c r="BCH17" s="386"/>
      <c r="BCI17" s="386"/>
      <c r="BCJ17" s="386"/>
      <c r="BCK17" s="386"/>
      <c r="BCL17" s="386"/>
      <c r="BCM17" s="386"/>
      <c r="BCN17" s="386"/>
      <c r="BCO17" s="386"/>
      <c r="BCP17" s="386"/>
      <c r="BCQ17" s="386"/>
      <c r="BCR17" s="386"/>
      <c r="BCS17" s="386"/>
      <c r="BCT17" s="386"/>
      <c r="BCU17" s="386"/>
      <c r="BCV17" s="386"/>
      <c r="BCW17" s="386"/>
      <c r="BCX17" s="386"/>
      <c r="BCY17" s="386"/>
      <c r="BCZ17" s="386"/>
      <c r="BDA17" s="386"/>
      <c r="BDB17" s="386"/>
      <c r="BDC17" s="386"/>
      <c r="BDD17" s="386"/>
      <c r="BDE17" s="386"/>
      <c r="BDF17" s="386"/>
      <c r="BDG17" s="386"/>
      <c r="BDH17" s="386"/>
      <c r="BDI17" s="386"/>
      <c r="BDJ17" s="386"/>
      <c r="BDK17" s="386"/>
      <c r="BDL17" s="386"/>
      <c r="BDM17" s="386"/>
      <c r="BDN17" s="386"/>
      <c r="BDO17" s="386"/>
      <c r="BDP17" s="386"/>
      <c r="BDQ17" s="386"/>
      <c r="BDR17" s="386"/>
      <c r="BDS17" s="386"/>
      <c r="BDT17" s="386"/>
      <c r="BDU17" s="386"/>
      <c r="BDV17" s="386"/>
      <c r="BDW17" s="386"/>
      <c r="BDX17" s="386"/>
      <c r="BDY17" s="386"/>
      <c r="BDZ17" s="386"/>
      <c r="BEA17" s="386"/>
      <c r="BEB17" s="386"/>
      <c r="BEC17" s="386"/>
      <c r="BED17" s="386"/>
      <c r="BEE17" s="386"/>
      <c r="BEF17" s="386"/>
      <c r="BEG17" s="386"/>
      <c r="BEH17" s="386"/>
      <c r="BEI17" s="386"/>
      <c r="BEJ17" s="386"/>
      <c r="BEK17" s="386"/>
      <c r="BEL17" s="386"/>
      <c r="BEM17" s="386"/>
      <c r="BEN17" s="386"/>
      <c r="BEO17" s="386"/>
      <c r="BEP17" s="386"/>
      <c r="BEQ17" s="386"/>
      <c r="BER17" s="386"/>
      <c r="BES17" s="386"/>
      <c r="BET17" s="386"/>
      <c r="BEU17" s="386"/>
      <c r="BEV17" s="386"/>
      <c r="BEW17" s="386"/>
      <c r="BEX17" s="386"/>
      <c r="BEY17" s="386"/>
      <c r="BEZ17" s="386"/>
      <c r="BFA17" s="386"/>
      <c r="BFB17" s="386"/>
      <c r="BFC17" s="386"/>
      <c r="BFD17" s="386"/>
      <c r="BFE17" s="386"/>
      <c r="BFF17" s="386"/>
      <c r="BFG17" s="386"/>
      <c r="BFH17" s="386"/>
      <c r="BFI17" s="386"/>
      <c r="BFJ17" s="386"/>
      <c r="BFK17" s="386"/>
      <c r="BFL17" s="386"/>
      <c r="BFM17" s="386"/>
      <c r="BFN17" s="386"/>
      <c r="BFO17" s="386"/>
      <c r="BFP17" s="386"/>
      <c r="BFQ17" s="386"/>
      <c r="BFR17" s="386"/>
      <c r="BFS17" s="386"/>
      <c r="BFT17" s="386"/>
      <c r="BFU17" s="386"/>
      <c r="BFV17" s="386"/>
      <c r="BFW17" s="386"/>
      <c r="BFX17" s="386"/>
      <c r="BFY17" s="386"/>
      <c r="BFZ17" s="386"/>
      <c r="BGA17" s="386"/>
      <c r="BGB17" s="386"/>
      <c r="BGC17" s="386"/>
      <c r="BGD17" s="386"/>
      <c r="BGE17" s="386"/>
      <c r="BGF17" s="386"/>
      <c r="BGG17" s="386"/>
      <c r="BGH17" s="386"/>
      <c r="BGI17" s="386"/>
      <c r="BGJ17" s="386"/>
      <c r="BGK17" s="386"/>
      <c r="BGL17" s="386"/>
      <c r="BGM17" s="386"/>
      <c r="BGN17" s="386"/>
      <c r="BGO17" s="386"/>
      <c r="BGP17" s="386"/>
      <c r="BGQ17" s="386"/>
      <c r="BGR17" s="386"/>
      <c r="BGS17" s="386"/>
      <c r="BGT17" s="386"/>
      <c r="BGU17" s="386"/>
      <c r="BGV17" s="386"/>
      <c r="BGW17" s="386"/>
      <c r="BGX17" s="386"/>
      <c r="BGY17" s="386"/>
      <c r="BGZ17" s="386"/>
      <c r="BHA17" s="386"/>
      <c r="BHB17" s="386"/>
      <c r="BHC17" s="386"/>
      <c r="BHD17" s="386"/>
      <c r="BHE17" s="386"/>
      <c r="BHF17" s="386"/>
      <c r="BHG17" s="386"/>
      <c r="BHH17" s="386"/>
      <c r="BHI17" s="386"/>
      <c r="BHJ17" s="386"/>
      <c r="BHK17" s="386"/>
      <c r="BHL17" s="386"/>
      <c r="BHM17" s="386"/>
      <c r="BHN17" s="386"/>
      <c r="BHO17" s="386"/>
      <c r="BHP17" s="386"/>
      <c r="BHQ17" s="386"/>
      <c r="BHR17" s="386"/>
      <c r="BHS17" s="386"/>
      <c r="BHT17" s="386"/>
      <c r="BHU17" s="386"/>
      <c r="BHV17" s="386"/>
      <c r="BHW17" s="386"/>
      <c r="BHX17" s="386"/>
      <c r="BHY17" s="386"/>
      <c r="BHZ17" s="386"/>
      <c r="BIA17" s="386"/>
      <c r="BIB17" s="386"/>
      <c r="BIC17" s="386"/>
      <c r="BID17" s="386"/>
      <c r="BIE17" s="386"/>
      <c r="BIF17" s="386"/>
      <c r="BIG17" s="386"/>
      <c r="BIH17" s="386"/>
      <c r="BII17" s="386"/>
      <c r="BIJ17" s="386"/>
      <c r="BIK17" s="386"/>
      <c r="BIL17" s="386"/>
      <c r="BIM17" s="386"/>
      <c r="BIN17" s="386"/>
      <c r="BIO17" s="386"/>
      <c r="BIP17" s="386"/>
      <c r="BIQ17" s="386"/>
      <c r="BIR17" s="386"/>
      <c r="BIS17" s="386"/>
      <c r="BIT17" s="386"/>
      <c r="BIU17" s="386"/>
      <c r="BIV17" s="386"/>
      <c r="BIW17" s="386"/>
      <c r="BIX17" s="386"/>
      <c r="BIY17" s="386"/>
      <c r="BIZ17" s="386"/>
      <c r="BJA17" s="386"/>
      <c r="BJB17" s="386"/>
      <c r="BJC17" s="386"/>
      <c r="BJD17" s="386"/>
      <c r="BJE17" s="386"/>
      <c r="BJF17" s="386"/>
      <c r="BJG17" s="386"/>
      <c r="BJH17" s="386"/>
      <c r="BJI17" s="386"/>
      <c r="BJJ17" s="386"/>
      <c r="BJK17" s="386"/>
      <c r="BJL17" s="386"/>
      <c r="BJM17" s="386"/>
      <c r="BJN17" s="386"/>
      <c r="BJO17" s="386"/>
      <c r="BJP17" s="386"/>
      <c r="BJQ17" s="386"/>
      <c r="BJR17" s="386"/>
      <c r="BJS17" s="386"/>
      <c r="BJT17" s="386"/>
      <c r="BJU17" s="386"/>
      <c r="BJV17" s="386"/>
      <c r="BJW17" s="386"/>
      <c r="BJX17" s="386"/>
      <c r="BJY17" s="386"/>
      <c r="BJZ17" s="386"/>
      <c r="BKA17" s="386"/>
      <c r="BKB17" s="386"/>
      <c r="BKC17" s="386"/>
      <c r="BKD17" s="386"/>
      <c r="BKE17" s="386"/>
      <c r="BKF17" s="386"/>
      <c r="BKG17" s="386"/>
      <c r="BKH17" s="386"/>
      <c r="BKI17" s="386"/>
      <c r="BKJ17" s="386"/>
      <c r="BKK17" s="386"/>
      <c r="BKL17" s="386"/>
      <c r="BKM17" s="386"/>
      <c r="BKN17" s="386"/>
      <c r="BKO17" s="386"/>
      <c r="BKP17" s="386"/>
      <c r="BKQ17" s="386"/>
      <c r="BKR17" s="386"/>
      <c r="BKS17" s="386"/>
      <c r="BKT17" s="386"/>
      <c r="BKU17" s="386"/>
      <c r="BKV17" s="386"/>
      <c r="BKW17" s="386"/>
      <c r="BKX17" s="386"/>
      <c r="BKY17" s="386"/>
      <c r="BKZ17" s="386"/>
      <c r="BLA17" s="386"/>
      <c r="BLB17" s="386"/>
      <c r="BLC17" s="386"/>
      <c r="BLD17" s="386"/>
      <c r="BLE17" s="386"/>
      <c r="BLF17" s="386"/>
      <c r="BLG17" s="386"/>
      <c r="BLH17" s="386"/>
      <c r="BLI17" s="386"/>
      <c r="BLJ17" s="386"/>
      <c r="BLK17" s="386"/>
      <c r="BLL17" s="386"/>
      <c r="BLM17" s="386"/>
      <c r="BLN17" s="386"/>
      <c r="BLO17" s="386"/>
      <c r="BLP17" s="386"/>
      <c r="BLQ17" s="386"/>
      <c r="BLR17" s="386"/>
      <c r="BLS17" s="386"/>
      <c r="BLT17" s="386"/>
      <c r="BLU17" s="386"/>
      <c r="BLV17" s="386"/>
      <c r="BLW17" s="386"/>
      <c r="BLX17" s="386"/>
      <c r="BLY17" s="386"/>
      <c r="BLZ17" s="386"/>
      <c r="BMA17" s="386"/>
      <c r="BMB17" s="386"/>
      <c r="BMC17" s="386"/>
      <c r="BMD17" s="386"/>
      <c r="BME17" s="386"/>
      <c r="BMF17" s="386"/>
      <c r="BMG17" s="386"/>
      <c r="BMH17" s="386"/>
      <c r="BMI17" s="386"/>
      <c r="BMJ17" s="386"/>
      <c r="BMK17" s="386"/>
      <c r="BML17" s="386"/>
      <c r="BMM17" s="386"/>
      <c r="BMN17" s="386"/>
      <c r="BMO17" s="386"/>
      <c r="BMP17" s="386"/>
      <c r="BMQ17" s="386"/>
      <c r="BMR17" s="386"/>
      <c r="BMS17" s="386"/>
      <c r="BMT17" s="386"/>
      <c r="BMU17" s="386"/>
      <c r="BMV17" s="386"/>
      <c r="BMW17" s="386"/>
      <c r="BMX17" s="386"/>
      <c r="BMY17" s="386"/>
      <c r="BMZ17" s="386"/>
      <c r="BNA17" s="386"/>
      <c r="BNB17" s="386"/>
      <c r="BNC17" s="386"/>
      <c r="BND17" s="386"/>
      <c r="BNE17" s="386"/>
      <c r="BNF17" s="386"/>
      <c r="BNG17" s="386"/>
      <c r="BNH17" s="386"/>
      <c r="BNI17" s="386"/>
      <c r="BNJ17" s="386"/>
      <c r="BNK17" s="386"/>
      <c r="BNL17" s="386"/>
      <c r="BNM17" s="386"/>
      <c r="BNN17" s="386"/>
      <c r="BNO17" s="386"/>
      <c r="BNP17" s="386"/>
      <c r="BNQ17" s="386"/>
      <c r="BNR17" s="386"/>
      <c r="BNS17" s="386"/>
      <c r="BNT17" s="386"/>
      <c r="BNU17" s="386"/>
      <c r="BNV17" s="386"/>
      <c r="BNW17" s="386"/>
      <c r="BNX17" s="386"/>
      <c r="BNY17" s="386"/>
      <c r="BNZ17" s="386"/>
      <c r="BOA17" s="386"/>
      <c r="BOB17" s="386"/>
      <c r="BOC17" s="386"/>
      <c r="BOD17" s="386"/>
      <c r="BOE17" s="386"/>
      <c r="BOF17" s="386"/>
      <c r="BOG17" s="386"/>
      <c r="BOH17" s="386"/>
      <c r="BOI17" s="386"/>
      <c r="BOJ17" s="386"/>
      <c r="BOK17" s="386"/>
      <c r="BOL17" s="386"/>
      <c r="BOM17" s="386"/>
      <c r="BON17" s="386"/>
      <c r="BOO17" s="386"/>
      <c r="BOP17" s="386"/>
      <c r="BOQ17" s="386"/>
      <c r="BOR17" s="386"/>
      <c r="BOS17" s="386"/>
      <c r="BOT17" s="386"/>
      <c r="BOU17" s="386"/>
      <c r="BOV17" s="386"/>
      <c r="BOW17" s="386"/>
      <c r="BOX17" s="386"/>
      <c r="BOY17" s="386"/>
      <c r="BOZ17" s="386"/>
      <c r="BPA17" s="386"/>
      <c r="BPB17" s="386"/>
      <c r="BPC17" s="386"/>
      <c r="BPD17" s="386"/>
      <c r="BPE17" s="386"/>
      <c r="BPF17" s="386"/>
      <c r="BPG17" s="386"/>
      <c r="BPH17" s="386"/>
      <c r="BPI17" s="386"/>
      <c r="BPJ17" s="386"/>
      <c r="BPK17" s="386"/>
      <c r="BPL17" s="386"/>
      <c r="BPM17" s="386"/>
      <c r="BPN17" s="386"/>
      <c r="BPO17" s="386"/>
      <c r="BPP17" s="386"/>
      <c r="BPQ17" s="386"/>
      <c r="BPR17" s="386"/>
      <c r="BPS17" s="386"/>
      <c r="BPT17" s="386"/>
      <c r="BPU17" s="386"/>
      <c r="BPV17" s="386"/>
      <c r="BPW17" s="386"/>
      <c r="BPX17" s="386"/>
      <c r="BPY17" s="386"/>
      <c r="BPZ17" s="386"/>
      <c r="BQA17" s="386"/>
      <c r="BQB17" s="386"/>
      <c r="BQC17" s="386"/>
      <c r="BQD17" s="386"/>
      <c r="BQE17" s="386"/>
      <c r="BQF17" s="386"/>
      <c r="BQG17" s="386"/>
      <c r="BQH17" s="386"/>
      <c r="BQI17" s="386"/>
      <c r="BQJ17" s="386"/>
      <c r="BQK17" s="386"/>
      <c r="BQL17" s="386"/>
      <c r="BQM17" s="386"/>
      <c r="BQN17" s="386"/>
      <c r="BQO17" s="386"/>
      <c r="BQP17" s="386"/>
      <c r="BQQ17" s="386"/>
      <c r="BQR17" s="386"/>
      <c r="BQS17" s="386"/>
      <c r="BQT17" s="386"/>
      <c r="BQU17" s="386"/>
      <c r="BQV17" s="386"/>
      <c r="BQW17" s="386"/>
      <c r="BQX17" s="386"/>
      <c r="BQY17" s="386"/>
      <c r="BQZ17" s="386"/>
      <c r="BRA17" s="386"/>
      <c r="BRB17" s="386"/>
      <c r="BRC17" s="386"/>
      <c r="BRD17" s="386"/>
      <c r="BRE17" s="386"/>
      <c r="BRF17" s="386"/>
      <c r="BRG17" s="386"/>
      <c r="BRH17" s="386"/>
      <c r="BRI17" s="386"/>
      <c r="BRJ17" s="386"/>
      <c r="BRK17" s="386"/>
      <c r="BRL17" s="386"/>
      <c r="BRM17" s="386"/>
      <c r="BRN17" s="386"/>
      <c r="BRO17" s="386"/>
      <c r="BRP17" s="386"/>
      <c r="BRQ17" s="386"/>
      <c r="BRR17" s="386"/>
      <c r="BRS17" s="386"/>
      <c r="BRT17" s="386"/>
      <c r="BRU17" s="386"/>
      <c r="BRV17" s="386"/>
      <c r="BRW17" s="386"/>
      <c r="BRX17" s="386"/>
      <c r="BRY17" s="386"/>
      <c r="BRZ17" s="386"/>
      <c r="BSA17" s="386"/>
      <c r="BSB17" s="386"/>
      <c r="BSC17" s="386"/>
      <c r="BSD17" s="386"/>
      <c r="BSE17" s="386"/>
      <c r="BSF17" s="386"/>
      <c r="BSG17" s="386"/>
      <c r="BSH17" s="386"/>
      <c r="BSI17" s="386"/>
      <c r="BSJ17" s="386"/>
      <c r="BSK17" s="386"/>
      <c r="BSL17" s="386"/>
      <c r="BSM17" s="386"/>
      <c r="BSN17" s="386"/>
      <c r="BSO17" s="386"/>
      <c r="BSP17" s="386"/>
      <c r="BSQ17" s="386"/>
      <c r="BSR17" s="386"/>
      <c r="BSS17" s="386"/>
      <c r="BST17" s="386"/>
      <c r="BSU17" s="386"/>
      <c r="BSV17" s="386"/>
      <c r="BSW17" s="386"/>
      <c r="BSX17" s="386"/>
      <c r="BSY17" s="386"/>
      <c r="BSZ17" s="386"/>
      <c r="BTA17" s="386"/>
      <c r="BTB17" s="386"/>
      <c r="BTC17" s="386"/>
      <c r="BTD17" s="386"/>
      <c r="BTE17" s="386"/>
      <c r="BTF17" s="386"/>
      <c r="BTG17" s="386"/>
      <c r="BTH17" s="386"/>
      <c r="BTI17" s="386"/>
      <c r="BTJ17" s="386"/>
      <c r="BTK17" s="386"/>
      <c r="BTL17" s="386"/>
      <c r="BTM17" s="386"/>
      <c r="BTN17" s="386"/>
      <c r="BTO17" s="386"/>
      <c r="BTP17" s="386"/>
      <c r="BTQ17" s="386"/>
      <c r="BTR17" s="386"/>
      <c r="BTS17" s="386"/>
      <c r="BTT17" s="386"/>
      <c r="BTU17" s="386"/>
      <c r="BTV17" s="386"/>
      <c r="BTW17" s="386"/>
      <c r="BTX17" s="386"/>
      <c r="BTY17" s="386"/>
      <c r="BTZ17" s="386"/>
      <c r="BUA17" s="386"/>
      <c r="BUB17" s="386"/>
      <c r="BUC17" s="386"/>
      <c r="BUD17" s="386"/>
      <c r="BUE17" s="386"/>
      <c r="BUF17" s="386"/>
      <c r="BUG17" s="386"/>
      <c r="BUH17" s="386"/>
      <c r="BUI17" s="386"/>
      <c r="BUJ17" s="386"/>
      <c r="BUK17" s="386"/>
      <c r="BUL17" s="386"/>
      <c r="BUM17" s="386"/>
      <c r="BUN17" s="386"/>
      <c r="BUO17" s="386"/>
      <c r="BUP17" s="386"/>
      <c r="BUQ17" s="386"/>
      <c r="BUR17" s="386"/>
      <c r="BUS17" s="386"/>
      <c r="BUT17" s="386"/>
      <c r="BUU17" s="386"/>
      <c r="BUV17" s="386"/>
      <c r="BUW17" s="386"/>
      <c r="BUX17" s="386"/>
      <c r="BUY17" s="386"/>
      <c r="BUZ17" s="386"/>
      <c r="BVA17" s="386"/>
      <c r="BVB17" s="386"/>
      <c r="BVC17" s="386"/>
      <c r="BVD17" s="386"/>
      <c r="BVE17" s="386"/>
      <c r="BVF17" s="386"/>
      <c r="BVG17" s="386"/>
      <c r="BVH17" s="386"/>
      <c r="BVI17" s="386"/>
      <c r="BVJ17" s="386"/>
      <c r="BVK17" s="386"/>
      <c r="BVL17" s="386"/>
      <c r="BVM17" s="386"/>
      <c r="BVN17" s="386"/>
      <c r="BVO17" s="386"/>
      <c r="BVP17" s="386"/>
      <c r="BVQ17" s="386"/>
      <c r="BVR17" s="386"/>
      <c r="BVS17" s="386"/>
      <c r="BVT17" s="386"/>
      <c r="BVU17" s="386"/>
      <c r="BVV17" s="386"/>
      <c r="BVW17" s="386"/>
      <c r="BVX17" s="386"/>
      <c r="BVY17" s="386"/>
      <c r="BVZ17" s="386"/>
      <c r="BWA17" s="386"/>
      <c r="BWB17" s="386"/>
      <c r="BWC17" s="386"/>
      <c r="BWD17" s="386"/>
      <c r="BWE17" s="386"/>
      <c r="BWF17" s="386"/>
      <c r="BWG17" s="386"/>
      <c r="BWH17" s="386"/>
      <c r="BWI17" s="386"/>
      <c r="BWJ17" s="386"/>
      <c r="BWK17" s="386"/>
      <c r="BWL17" s="386"/>
      <c r="BWM17" s="386"/>
      <c r="BWN17" s="386"/>
      <c r="BWO17" s="386"/>
      <c r="BWP17" s="386"/>
      <c r="BWQ17" s="386"/>
      <c r="BWR17" s="386"/>
      <c r="BWS17" s="386"/>
      <c r="BWT17" s="386"/>
      <c r="BWU17" s="386"/>
      <c r="BWV17" s="386"/>
      <c r="BWW17" s="386"/>
      <c r="BWX17" s="386"/>
      <c r="BWY17" s="386"/>
      <c r="BWZ17" s="386"/>
      <c r="BXA17" s="386"/>
      <c r="BXB17" s="386"/>
      <c r="BXC17" s="386"/>
      <c r="BXD17" s="386"/>
      <c r="BXE17" s="386"/>
      <c r="BXF17" s="386"/>
      <c r="BXG17" s="386"/>
      <c r="BXH17" s="386"/>
      <c r="BXI17" s="386"/>
      <c r="BXJ17" s="386"/>
      <c r="BXK17" s="386"/>
      <c r="BXL17" s="386"/>
      <c r="BXM17" s="386"/>
      <c r="BXN17" s="386"/>
      <c r="BXO17" s="386"/>
      <c r="BXP17" s="386"/>
      <c r="BXQ17" s="386"/>
      <c r="BXR17" s="386"/>
      <c r="BXS17" s="386"/>
      <c r="BXT17" s="386"/>
      <c r="BXU17" s="386"/>
      <c r="BXV17" s="386"/>
      <c r="BXW17" s="386"/>
      <c r="BXX17" s="386"/>
      <c r="BXY17" s="386"/>
      <c r="BXZ17" s="386"/>
      <c r="BYA17" s="386"/>
      <c r="BYB17" s="386"/>
      <c r="BYC17" s="386"/>
      <c r="BYD17" s="386"/>
      <c r="BYE17" s="386"/>
      <c r="BYF17" s="386"/>
      <c r="BYG17" s="386"/>
      <c r="BYH17" s="386"/>
      <c r="BYI17" s="386"/>
      <c r="BYJ17" s="386"/>
      <c r="BYK17" s="386"/>
      <c r="BYL17" s="386"/>
      <c r="BYM17" s="386"/>
      <c r="BYN17" s="386"/>
      <c r="BYO17" s="386"/>
      <c r="BYP17" s="386"/>
      <c r="BYQ17" s="386"/>
      <c r="BYR17" s="386"/>
      <c r="BYS17" s="386"/>
      <c r="BYT17" s="386"/>
      <c r="BYU17" s="386"/>
      <c r="BYV17" s="386"/>
      <c r="BYW17" s="386"/>
      <c r="BYX17" s="386"/>
      <c r="BYY17" s="386"/>
      <c r="BYZ17" s="386"/>
      <c r="BZA17" s="386"/>
      <c r="BZB17" s="386"/>
      <c r="BZC17" s="386"/>
      <c r="BZD17" s="386"/>
      <c r="BZE17" s="386"/>
      <c r="BZF17" s="386"/>
      <c r="BZG17" s="386"/>
      <c r="BZH17" s="386"/>
      <c r="BZI17" s="386"/>
      <c r="BZJ17" s="386"/>
      <c r="BZK17" s="386"/>
      <c r="BZL17" s="386"/>
      <c r="BZM17" s="386"/>
      <c r="BZN17" s="386"/>
      <c r="BZO17" s="386"/>
      <c r="BZP17" s="386"/>
      <c r="BZQ17" s="386"/>
      <c r="BZR17" s="386"/>
      <c r="BZS17" s="386"/>
      <c r="BZT17" s="386"/>
      <c r="BZU17" s="386"/>
      <c r="BZV17" s="386"/>
      <c r="BZW17" s="386"/>
      <c r="BZX17" s="386"/>
      <c r="BZY17" s="386"/>
      <c r="BZZ17" s="386"/>
      <c r="CAA17" s="386"/>
      <c r="CAB17" s="386"/>
      <c r="CAC17" s="386"/>
      <c r="CAD17" s="386"/>
      <c r="CAE17" s="386"/>
      <c r="CAF17" s="386"/>
      <c r="CAG17" s="386"/>
      <c r="CAH17" s="386"/>
      <c r="CAI17" s="386"/>
      <c r="CAJ17" s="386"/>
      <c r="CAK17" s="386"/>
      <c r="CAL17" s="386"/>
      <c r="CAM17" s="386"/>
      <c r="CAN17" s="386"/>
      <c r="CAO17" s="386"/>
      <c r="CAP17" s="386"/>
      <c r="CAQ17" s="386"/>
      <c r="CAR17" s="386"/>
      <c r="CAS17" s="386"/>
      <c r="CAT17" s="386"/>
      <c r="CAU17" s="386"/>
      <c r="CAV17" s="386"/>
      <c r="CAW17" s="386"/>
      <c r="CAX17" s="386"/>
      <c r="CAY17" s="386"/>
      <c r="CAZ17" s="386"/>
      <c r="CBA17" s="386"/>
      <c r="CBB17" s="386"/>
      <c r="CBC17" s="386"/>
      <c r="CBD17" s="386"/>
      <c r="CBE17" s="386"/>
      <c r="CBF17" s="386"/>
      <c r="CBG17" s="386"/>
      <c r="CBH17" s="386"/>
      <c r="CBI17" s="386"/>
      <c r="CBJ17" s="386"/>
      <c r="CBK17" s="386"/>
      <c r="CBL17" s="386"/>
      <c r="CBM17" s="386"/>
      <c r="CBN17" s="386"/>
      <c r="CBO17" s="386"/>
      <c r="CBP17" s="386"/>
      <c r="CBQ17" s="386"/>
      <c r="CBR17" s="386"/>
      <c r="CBS17" s="386"/>
      <c r="CBT17" s="386"/>
      <c r="CBU17" s="386"/>
      <c r="CBV17" s="386"/>
      <c r="CBW17" s="386"/>
      <c r="CBX17" s="386"/>
      <c r="CBY17" s="386"/>
      <c r="CBZ17" s="386"/>
      <c r="CCA17" s="386"/>
      <c r="CCB17" s="386"/>
      <c r="CCC17" s="386"/>
      <c r="CCD17" s="386"/>
      <c r="CCE17" s="386"/>
      <c r="CCF17" s="386"/>
      <c r="CCG17" s="386"/>
      <c r="CCH17" s="386"/>
      <c r="CCI17" s="386"/>
      <c r="CCJ17" s="386"/>
      <c r="CCK17" s="386"/>
      <c r="CCL17" s="386"/>
      <c r="CCM17" s="386"/>
      <c r="CCN17" s="386"/>
      <c r="CCO17" s="386"/>
      <c r="CCP17" s="386"/>
      <c r="CCQ17" s="386"/>
      <c r="CCR17" s="386"/>
      <c r="CCS17" s="386"/>
      <c r="CCT17" s="386"/>
      <c r="CCU17" s="386"/>
      <c r="CCV17" s="386"/>
      <c r="CCW17" s="386"/>
      <c r="CCX17" s="386"/>
      <c r="CCY17" s="386"/>
      <c r="CCZ17" s="386"/>
      <c r="CDA17" s="386"/>
      <c r="CDB17" s="386"/>
      <c r="CDC17" s="386"/>
      <c r="CDD17" s="386"/>
      <c r="CDE17" s="386"/>
      <c r="CDF17" s="386"/>
      <c r="CDG17" s="386"/>
      <c r="CDH17" s="386"/>
      <c r="CDI17" s="386"/>
      <c r="CDJ17" s="386"/>
      <c r="CDK17" s="386"/>
      <c r="CDL17" s="386"/>
      <c r="CDM17" s="386"/>
      <c r="CDN17" s="386"/>
      <c r="CDO17" s="386"/>
      <c r="CDP17" s="386"/>
      <c r="CDQ17" s="386"/>
      <c r="CDR17" s="386"/>
      <c r="CDS17" s="386"/>
      <c r="CDT17" s="386"/>
      <c r="CDU17" s="386"/>
      <c r="CDV17" s="386"/>
      <c r="CDW17" s="386"/>
      <c r="CDX17" s="386"/>
      <c r="CDY17" s="386"/>
      <c r="CDZ17" s="386"/>
      <c r="CEA17" s="386"/>
      <c r="CEB17" s="386"/>
      <c r="CEC17" s="386"/>
      <c r="CED17" s="386"/>
      <c r="CEE17" s="386"/>
      <c r="CEF17" s="386"/>
      <c r="CEG17" s="386"/>
      <c r="CEH17" s="386"/>
      <c r="CEI17" s="386"/>
      <c r="CEJ17" s="386"/>
      <c r="CEK17" s="386"/>
      <c r="CEL17" s="386"/>
      <c r="CEM17" s="386"/>
      <c r="CEN17" s="386"/>
      <c r="CEO17" s="386"/>
      <c r="CEP17" s="386"/>
      <c r="CEQ17" s="386"/>
      <c r="CER17" s="386"/>
      <c r="CES17" s="386"/>
      <c r="CET17" s="386"/>
      <c r="CEU17" s="386"/>
      <c r="CEV17" s="386"/>
      <c r="CEW17" s="386"/>
      <c r="CEX17" s="386"/>
      <c r="CEY17" s="386"/>
      <c r="CEZ17" s="386"/>
      <c r="CFA17" s="386"/>
      <c r="CFB17" s="386"/>
      <c r="CFC17" s="386"/>
      <c r="CFD17" s="386"/>
      <c r="CFE17" s="386"/>
      <c r="CFF17" s="386"/>
      <c r="CFG17" s="386"/>
      <c r="CFH17" s="386"/>
      <c r="CFI17" s="386"/>
      <c r="CFJ17" s="386"/>
      <c r="CFK17" s="386"/>
      <c r="CFL17" s="386"/>
      <c r="CFM17" s="386"/>
      <c r="CFN17" s="386"/>
      <c r="CFO17" s="386"/>
      <c r="CFP17" s="386"/>
      <c r="CFQ17" s="386"/>
      <c r="CFR17" s="386"/>
      <c r="CFS17" s="386"/>
      <c r="CFT17" s="386"/>
      <c r="CFU17" s="386"/>
      <c r="CFV17" s="386"/>
      <c r="CFW17" s="386"/>
      <c r="CFX17" s="386"/>
      <c r="CFY17" s="386"/>
      <c r="CFZ17" s="386"/>
      <c r="CGA17" s="386"/>
      <c r="CGB17" s="386"/>
      <c r="CGC17" s="386"/>
      <c r="CGD17" s="386"/>
      <c r="CGE17" s="386"/>
      <c r="CGF17" s="386"/>
      <c r="CGG17" s="386"/>
      <c r="CGH17" s="386"/>
      <c r="CGI17" s="386"/>
      <c r="CGJ17" s="386"/>
      <c r="CGK17" s="386"/>
      <c r="CGL17" s="386"/>
      <c r="CGM17" s="386"/>
      <c r="CGN17" s="386"/>
      <c r="CGO17" s="386"/>
      <c r="CGP17" s="386"/>
      <c r="CGQ17" s="386"/>
      <c r="CGR17" s="386"/>
      <c r="CGS17" s="386"/>
      <c r="CGT17" s="386"/>
      <c r="CGU17" s="386"/>
      <c r="CGV17" s="386"/>
      <c r="CGW17" s="386"/>
      <c r="CGX17" s="386"/>
      <c r="CGY17" s="386"/>
      <c r="CGZ17" s="386"/>
      <c r="CHA17" s="386"/>
      <c r="CHB17" s="386"/>
      <c r="CHC17" s="386"/>
      <c r="CHD17" s="386"/>
      <c r="CHE17" s="386"/>
      <c r="CHF17" s="386"/>
      <c r="CHG17" s="386"/>
      <c r="CHH17" s="386"/>
      <c r="CHI17" s="386"/>
      <c r="CHJ17" s="386"/>
      <c r="CHK17" s="386"/>
      <c r="CHL17" s="386"/>
      <c r="CHM17" s="386"/>
      <c r="CHN17" s="386"/>
      <c r="CHO17" s="386"/>
      <c r="CHP17" s="386"/>
      <c r="CHQ17" s="386"/>
      <c r="CHR17" s="386"/>
      <c r="CHS17" s="386"/>
      <c r="CHT17" s="386"/>
      <c r="CHU17" s="386"/>
      <c r="CHV17" s="386"/>
      <c r="CHW17" s="386"/>
      <c r="CHX17" s="386"/>
      <c r="CHY17" s="386"/>
      <c r="CHZ17" s="386"/>
      <c r="CIA17" s="386"/>
      <c r="CIB17" s="386"/>
      <c r="CIC17" s="386"/>
      <c r="CID17" s="386"/>
      <c r="CIE17" s="386"/>
      <c r="CIF17" s="386"/>
      <c r="CIG17" s="386"/>
      <c r="CIH17" s="386"/>
      <c r="CII17" s="386"/>
      <c r="CIJ17" s="386"/>
      <c r="CIK17" s="386"/>
      <c r="CIL17" s="386"/>
      <c r="CIM17" s="386"/>
      <c r="CIN17" s="386"/>
      <c r="CIO17" s="386"/>
      <c r="CIP17" s="386"/>
      <c r="CIQ17" s="386"/>
      <c r="CIR17" s="386"/>
      <c r="CIS17" s="386"/>
      <c r="CIT17" s="386"/>
      <c r="CIU17" s="386"/>
      <c r="CIV17" s="386"/>
      <c r="CIW17" s="386"/>
      <c r="CIX17" s="386"/>
      <c r="CIY17" s="386"/>
      <c r="CIZ17" s="386"/>
      <c r="CJA17" s="386"/>
      <c r="CJB17" s="386"/>
      <c r="CJC17" s="386"/>
      <c r="CJD17" s="386"/>
      <c r="CJE17" s="386"/>
      <c r="CJF17" s="386"/>
      <c r="CJG17" s="386"/>
      <c r="CJH17" s="386"/>
      <c r="CJI17" s="386"/>
      <c r="CJJ17" s="386"/>
      <c r="CJK17" s="386"/>
      <c r="CJL17" s="386"/>
      <c r="CJM17" s="386"/>
      <c r="CJN17" s="386"/>
      <c r="CJO17" s="386"/>
      <c r="CJP17" s="386"/>
      <c r="CJQ17" s="386"/>
      <c r="CJR17" s="386"/>
      <c r="CJS17" s="386"/>
      <c r="CJT17" s="386"/>
      <c r="CJU17" s="386"/>
      <c r="CJV17" s="386"/>
      <c r="CJW17" s="386"/>
      <c r="CJX17" s="386"/>
      <c r="CJY17" s="386"/>
      <c r="CJZ17" s="386"/>
      <c r="CKA17" s="386"/>
      <c r="CKB17" s="386"/>
      <c r="CKC17" s="386"/>
      <c r="CKD17" s="386"/>
      <c r="CKE17" s="386"/>
      <c r="CKF17" s="386"/>
      <c r="CKG17" s="386"/>
      <c r="CKH17" s="386"/>
      <c r="CKI17" s="386"/>
      <c r="CKJ17" s="386"/>
      <c r="CKK17" s="386"/>
      <c r="CKL17" s="386"/>
      <c r="CKM17" s="386"/>
      <c r="CKN17" s="386"/>
      <c r="CKO17" s="386"/>
      <c r="CKP17" s="386"/>
      <c r="CKQ17" s="386"/>
      <c r="CKR17" s="386"/>
      <c r="CKS17" s="386"/>
      <c r="CKT17" s="386"/>
      <c r="CKU17" s="386"/>
      <c r="CKV17" s="386"/>
      <c r="CKW17" s="386"/>
      <c r="CKX17" s="386"/>
      <c r="CKY17" s="386"/>
      <c r="CKZ17" s="386"/>
      <c r="CLA17" s="386"/>
      <c r="CLB17" s="386"/>
      <c r="CLC17" s="386"/>
      <c r="CLD17" s="386"/>
      <c r="CLE17" s="386"/>
      <c r="CLF17" s="386"/>
      <c r="CLG17" s="386"/>
      <c r="CLH17" s="386"/>
      <c r="CLI17" s="386"/>
      <c r="CLJ17" s="386"/>
      <c r="CLK17" s="386"/>
      <c r="CLL17" s="386"/>
      <c r="CLM17" s="386"/>
      <c r="CLN17" s="386"/>
      <c r="CLO17" s="386"/>
      <c r="CLP17" s="386"/>
      <c r="CLQ17" s="386"/>
      <c r="CLR17" s="386"/>
      <c r="CLS17" s="386"/>
      <c r="CLT17" s="386"/>
      <c r="CLU17" s="386"/>
      <c r="CLV17" s="386"/>
      <c r="CLW17" s="386"/>
      <c r="CLX17" s="386"/>
      <c r="CLY17" s="386"/>
      <c r="CLZ17" s="386"/>
      <c r="CMA17" s="386"/>
      <c r="CMB17" s="386"/>
      <c r="CMC17" s="386"/>
      <c r="CMD17" s="386"/>
      <c r="CME17" s="386"/>
      <c r="CMF17" s="386"/>
      <c r="CMG17" s="386"/>
      <c r="CMH17" s="386"/>
      <c r="CMI17" s="386"/>
      <c r="CMJ17" s="386"/>
      <c r="CMK17" s="386"/>
      <c r="CML17" s="386"/>
      <c r="CMM17" s="386"/>
      <c r="CMN17" s="386"/>
      <c r="CMO17" s="386"/>
      <c r="CMP17" s="386"/>
      <c r="CMQ17" s="386"/>
      <c r="CMR17" s="386"/>
      <c r="CMS17" s="386"/>
      <c r="CMT17" s="386"/>
      <c r="CMU17" s="386"/>
      <c r="CMV17" s="386"/>
      <c r="CMW17" s="386"/>
      <c r="CMX17" s="386"/>
      <c r="CMY17" s="386"/>
      <c r="CMZ17" s="386"/>
      <c r="CNA17" s="386"/>
      <c r="CNB17" s="386"/>
      <c r="CNC17" s="386"/>
      <c r="CND17" s="386"/>
      <c r="CNE17" s="386"/>
      <c r="CNF17" s="386"/>
      <c r="CNG17" s="386"/>
      <c r="CNH17" s="386"/>
      <c r="CNI17" s="386"/>
      <c r="CNJ17" s="386"/>
      <c r="CNK17" s="386"/>
      <c r="CNL17" s="386"/>
      <c r="CNM17" s="386"/>
      <c r="CNN17" s="386"/>
      <c r="CNO17" s="386"/>
      <c r="CNP17" s="386"/>
      <c r="CNQ17" s="386"/>
      <c r="CNR17" s="386"/>
      <c r="CNS17" s="386"/>
      <c r="CNT17" s="386"/>
      <c r="CNU17" s="386"/>
      <c r="CNV17" s="386"/>
      <c r="CNW17" s="386"/>
      <c r="CNX17" s="386"/>
      <c r="CNY17" s="386"/>
      <c r="CNZ17" s="386"/>
      <c r="COA17" s="386"/>
      <c r="COB17" s="386"/>
      <c r="COC17" s="386"/>
      <c r="COD17" s="386"/>
      <c r="COE17" s="386"/>
      <c r="COF17" s="386"/>
      <c r="COG17" s="386"/>
      <c r="COH17" s="386"/>
      <c r="COI17" s="386"/>
      <c r="COJ17" s="386"/>
      <c r="COK17" s="386"/>
      <c r="COL17" s="386"/>
      <c r="COM17" s="386"/>
      <c r="CON17" s="386"/>
      <c r="COO17" s="386"/>
      <c r="COP17" s="386"/>
      <c r="COQ17" s="386"/>
      <c r="COR17" s="386"/>
      <c r="COS17" s="386"/>
      <c r="COT17" s="386"/>
      <c r="COU17" s="386"/>
      <c r="COV17" s="386"/>
      <c r="COW17" s="386"/>
      <c r="COX17" s="386"/>
      <c r="COY17" s="386"/>
      <c r="COZ17" s="386"/>
      <c r="CPA17" s="386"/>
      <c r="CPB17" s="386"/>
      <c r="CPC17" s="386"/>
      <c r="CPD17" s="386"/>
      <c r="CPE17" s="386"/>
      <c r="CPF17" s="386"/>
      <c r="CPG17" s="386"/>
      <c r="CPH17" s="386"/>
      <c r="CPI17" s="386"/>
      <c r="CPJ17" s="386"/>
      <c r="CPK17" s="386"/>
      <c r="CPL17" s="386"/>
      <c r="CPM17" s="386"/>
      <c r="CPN17" s="386"/>
      <c r="CPO17" s="386"/>
      <c r="CPP17" s="386"/>
      <c r="CPQ17" s="386"/>
      <c r="CPR17" s="386"/>
      <c r="CPS17" s="386"/>
      <c r="CPT17" s="386"/>
      <c r="CPU17" s="386"/>
      <c r="CPV17" s="386"/>
      <c r="CPW17" s="386"/>
      <c r="CPX17" s="386"/>
      <c r="CPY17" s="386"/>
      <c r="CPZ17" s="386"/>
      <c r="CQA17" s="386"/>
      <c r="CQB17" s="386"/>
      <c r="CQC17" s="386"/>
      <c r="CQD17" s="386"/>
      <c r="CQE17" s="386"/>
      <c r="CQF17" s="386"/>
      <c r="CQG17" s="386"/>
      <c r="CQH17" s="386"/>
      <c r="CQI17" s="386"/>
      <c r="CQJ17" s="386"/>
      <c r="CQK17" s="386"/>
      <c r="CQL17" s="386"/>
      <c r="CQM17" s="386"/>
      <c r="CQN17" s="386"/>
      <c r="CQO17" s="386"/>
      <c r="CQP17" s="386"/>
      <c r="CQQ17" s="386"/>
      <c r="CQR17" s="386"/>
      <c r="CQS17" s="386"/>
      <c r="CQT17" s="386"/>
      <c r="CQU17" s="386"/>
      <c r="CQV17" s="386"/>
      <c r="CQW17" s="386"/>
      <c r="CQX17" s="386"/>
      <c r="CQY17" s="386"/>
      <c r="CQZ17" s="386"/>
      <c r="CRA17" s="386"/>
      <c r="CRB17" s="386"/>
      <c r="CRC17" s="386"/>
      <c r="CRD17" s="386"/>
      <c r="CRE17" s="386"/>
      <c r="CRF17" s="386"/>
      <c r="CRG17" s="386"/>
      <c r="CRH17" s="386"/>
      <c r="CRI17" s="386"/>
      <c r="CRJ17" s="386"/>
      <c r="CRK17" s="386"/>
      <c r="CRL17" s="386"/>
      <c r="CRM17" s="386"/>
      <c r="CRN17" s="386"/>
      <c r="CRO17" s="386"/>
      <c r="CRP17" s="386"/>
      <c r="CRQ17" s="386"/>
      <c r="CRR17" s="386"/>
      <c r="CRS17" s="386"/>
      <c r="CRT17" s="386"/>
      <c r="CRU17" s="386"/>
      <c r="CRV17" s="386"/>
      <c r="CRW17" s="386"/>
      <c r="CRX17" s="386"/>
      <c r="CRY17" s="386"/>
      <c r="CRZ17" s="386"/>
      <c r="CSA17" s="386"/>
      <c r="CSB17" s="386"/>
      <c r="CSC17" s="386"/>
      <c r="CSD17" s="386"/>
      <c r="CSE17" s="386"/>
      <c r="CSF17" s="386"/>
      <c r="CSG17" s="386"/>
      <c r="CSH17" s="386"/>
      <c r="CSI17" s="386"/>
      <c r="CSJ17" s="386"/>
      <c r="CSK17" s="386"/>
      <c r="CSL17" s="386"/>
      <c r="CSM17" s="386"/>
      <c r="CSN17" s="386"/>
      <c r="CSO17" s="386"/>
      <c r="CSP17" s="386"/>
      <c r="CSQ17" s="386"/>
      <c r="CSR17" s="386"/>
      <c r="CSS17" s="386"/>
      <c r="CST17" s="386"/>
      <c r="CSU17" s="386"/>
      <c r="CSV17" s="386"/>
      <c r="CSW17" s="386"/>
      <c r="CSX17" s="386"/>
      <c r="CSY17" s="386"/>
      <c r="CSZ17" s="386"/>
      <c r="CTA17" s="386"/>
      <c r="CTB17" s="386"/>
      <c r="CTC17" s="386"/>
      <c r="CTD17" s="386"/>
      <c r="CTE17" s="386"/>
      <c r="CTF17" s="386"/>
      <c r="CTG17" s="386"/>
      <c r="CTH17" s="386"/>
      <c r="CTI17" s="386"/>
      <c r="CTJ17" s="386"/>
      <c r="CTK17" s="386"/>
      <c r="CTL17" s="386"/>
      <c r="CTM17" s="386"/>
      <c r="CTN17" s="386"/>
      <c r="CTO17" s="386"/>
      <c r="CTP17" s="386"/>
      <c r="CTQ17" s="386"/>
      <c r="CTR17" s="386"/>
      <c r="CTS17" s="386"/>
      <c r="CTT17" s="386"/>
      <c r="CTU17" s="386"/>
      <c r="CTV17" s="386"/>
      <c r="CTW17" s="386"/>
      <c r="CTX17" s="386"/>
      <c r="CTY17" s="386"/>
      <c r="CTZ17" s="386"/>
      <c r="CUA17" s="386"/>
      <c r="CUB17" s="386"/>
      <c r="CUC17" s="386"/>
      <c r="CUD17" s="386"/>
      <c r="CUE17" s="386"/>
      <c r="CUF17" s="386"/>
      <c r="CUG17" s="386"/>
      <c r="CUH17" s="386"/>
      <c r="CUI17" s="386"/>
      <c r="CUJ17" s="386"/>
      <c r="CUK17" s="386"/>
      <c r="CUL17" s="386"/>
      <c r="CUM17" s="386"/>
      <c r="CUN17" s="386"/>
      <c r="CUO17" s="386"/>
      <c r="CUP17" s="386"/>
      <c r="CUQ17" s="386"/>
      <c r="CUR17" s="386"/>
      <c r="CUS17" s="386"/>
      <c r="CUT17" s="386"/>
      <c r="CUU17" s="386"/>
      <c r="CUV17" s="386"/>
      <c r="CUW17" s="386"/>
      <c r="CUX17" s="386"/>
      <c r="CUY17" s="386"/>
      <c r="CUZ17" s="386"/>
      <c r="CVA17" s="386"/>
      <c r="CVB17" s="386"/>
      <c r="CVC17" s="386"/>
      <c r="CVD17" s="386"/>
      <c r="CVE17" s="386"/>
      <c r="CVF17" s="386"/>
      <c r="CVG17" s="386"/>
      <c r="CVH17" s="386"/>
      <c r="CVI17" s="386"/>
      <c r="CVJ17" s="386"/>
      <c r="CVK17" s="386"/>
      <c r="CVL17" s="386"/>
      <c r="CVM17" s="386"/>
      <c r="CVN17" s="386"/>
      <c r="CVO17" s="386"/>
      <c r="CVP17" s="386"/>
      <c r="CVQ17" s="386"/>
      <c r="CVR17" s="386"/>
      <c r="CVS17" s="386"/>
      <c r="CVT17" s="386"/>
      <c r="CVU17" s="386"/>
      <c r="CVV17" s="386"/>
      <c r="CVW17" s="386"/>
      <c r="CVX17" s="386"/>
      <c r="CVY17" s="386"/>
      <c r="CVZ17" s="386"/>
      <c r="CWA17" s="386"/>
      <c r="CWB17" s="386"/>
      <c r="CWC17" s="386"/>
      <c r="CWD17" s="386"/>
      <c r="CWE17" s="386"/>
      <c r="CWF17" s="386"/>
      <c r="CWG17" s="386"/>
      <c r="CWH17" s="386"/>
      <c r="CWI17" s="386"/>
      <c r="CWJ17" s="386"/>
      <c r="CWK17" s="386"/>
      <c r="CWL17" s="386"/>
      <c r="CWM17" s="386"/>
      <c r="CWN17" s="386"/>
      <c r="CWO17" s="386"/>
      <c r="CWP17" s="386"/>
      <c r="CWQ17" s="386"/>
      <c r="CWR17" s="386"/>
      <c r="CWS17" s="386"/>
      <c r="CWT17" s="386"/>
      <c r="CWU17" s="386"/>
      <c r="CWV17" s="386"/>
      <c r="CWW17" s="386"/>
      <c r="CWX17" s="386"/>
      <c r="CWY17" s="386"/>
      <c r="CWZ17" s="386"/>
      <c r="CXA17" s="386"/>
      <c r="CXB17" s="386"/>
      <c r="CXC17" s="386"/>
      <c r="CXD17" s="386"/>
      <c r="CXE17" s="386"/>
      <c r="CXF17" s="386"/>
      <c r="CXG17" s="386"/>
      <c r="CXH17" s="386"/>
      <c r="CXI17" s="386"/>
      <c r="CXJ17" s="386"/>
      <c r="CXK17" s="386"/>
      <c r="CXL17" s="386"/>
      <c r="CXM17" s="386"/>
      <c r="CXN17" s="386"/>
      <c r="CXO17" s="386"/>
      <c r="CXP17" s="386"/>
      <c r="CXQ17" s="386"/>
      <c r="CXR17" s="386"/>
      <c r="CXS17" s="386"/>
      <c r="CXT17" s="386"/>
      <c r="CXU17" s="386"/>
      <c r="CXV17" s="386"/>
      <c r="CXW17" s="386"/>
      <c r="CXX17" s="386"/>
      <c r="CXY17" s="386"/>
      <c r="CXZ17" s="386"/>
      <c r="CYA17" s="386"/>
      <c r="CYB17" s="386"/>
      <c r="CYC17" s="386"/>
      <c r="CYD17" s="386"/>
      <c r="CYE17" s="386"/>
      <c r="CYF17" s="386"/>
      <c r="CYG17" s="386"/>
      <c r="CYH17" s="386"/>
      <c r="CYI17" s="386"/>
      <c r="CYJ17" s="386"/>
      <c r="CYK17" s="386"/>
      <c r="CYL17" s="386"/>
      <c r="CYM17" s="386"/>
      <c r="CYN17" s="386"/>
      <c r="CYO17" s="386"/>
      <c r="CYP17" s="386"/>
      <c r="CYQ17" s="386"/>
      <c r="CYR17" s="386"/>
      <c r="CYS17" s="386"/>
      <c r="CYT17" s="386"/>
      <c r="CYU17" s="386"/>
      <c r="CYV17" s="386"/>
      <c r="CYW17" s="386"/>
      <c r="CYX17" s="386"/>
      <c r="CYY17" s="386"/>
      <c r="CYZ17" s="386"/>
      <c r="CZA17" s="386"/>
      <c r="CZB17" s="386"/>
      <c r="CZC17" s="386"/>
      <c r="CZD17" s="386"/>
      <c r="CZE17" s="386"/>
      <c r="CZF17" s="386"/>
      <c r="CZG17" s="386"/>
      <c r="CZH17" s="386"/>
      <c r="CZI17" s="386"/>
      <c r="CZJ17" s="386"/>
      <c r="CZK17" s="386"/>
      <c r="CZL17" s="386"/>
      <c r="CZM17" s="386"/>
      <c r="CZN17" s="386"/>
      <c r="CZO17" s="386"/>
      <c r="CZP17" s="386"/>
      <c r="CZQ17" s="386"/>
      <c r="CZR17" s="386"/>
      <c r="CZS17" s="386"/>
      <c r="CZT17" s="386"/>
      <c r="CZU17" s="386"/>
      <c r="CZV17" s="386"/>
      <c r="CZW17" s="386"/>
      <c r="CZX17" s="386"/>
      <c r="CZY17" s="386"/>
      <c r="CZZ17" s="386"/>
      <c r="DAA17" s="386"/>
      <c r="DAB17" s="386"/>
      <c r="DAC17" s="386"/>
      <c r="DAD17" s="386"/>
      <c r="DAE17" s="386"/>
      <c r="DAF17" s="386"/>
      <c r="DAG17" s="386"/>
      <c r="DAH17" s="386"/>
      <c r="DAI17" s="386"/>
      <c r="DAJ17" s="386"/>
      <c r="DAK17" s="386"/>
      <c r="DAL17" s="386"/>
      <c r="DAM17" s="386"/>
      <c r="DAN17" s="386"/>
      <c r="DAO17" s="386"/>
      <c r="DAP17" s="386"/>
      <c r="DAQ17" s="386"/>
      <c r="DAR17" s="386"/>
      <c r="DAS17" s="386"/>
      <c r="DAT17" s="386"/>
      <c r="DAU17" s="386"/>
      <c r="DAV17" s="386"/>
      <c r="DAW17" s="386"/>
      <c r="DAX17" s="386"/>
      <c r="DAY17" s="386"/>
      <c r="DAZ17" s="386"/>
      <c r="DBA17" s="386"/>
      <c r="DBB17" s="386"/>
      <c r="DBC17" s="386"/>
      <c r="DBD17" s="386"/>
      <c r="DBE17" s="386"/>
      <c r="DBF17" s="386"/>
      <c r="DBG17" s="386"/>
      <c r="DBH17" s="386"/>
      <c r="DBI17" s="386"/>
      <c r="DBJ17" s="386"/>
      <c r="DBK17" s="386"/>
      <c r="DBL17" s="386"/>
      <c r="DBM17" s="386"/>
      <c r="DBN17" s="386"/>
      <c r="DBO17" s="386"/>
      <c r="DBP17" s="386"/>
      <c r="DBQ17" s="386"/>
      <c r="DBR17" s="386"/>
      <c r="DBS17" s="386"/>
      <c r="DBT17" s="386"/>
      <c r="DBU17" s="386"/>
      <c r="DBV17" s="386"/>
      <c r="DBW17" s="386"/>
      <c r="DBX17" s="386"/>
      <c r="DBY17" s="386"/>
      <c r="DBZ17" s="386"/>
      <c r="DCA17" s="386"/>
      <c r="DCB17" s="386"/>
      <c r="DCC17" s="386"/>
      <c r="DCD17" s="386"/>
      <c r="DCE17" s="386"/>
      <c r="DCF17" s="386"/>
      <c r="DCG17" s="386"/>
      <c r="DCH17" s="386"/>
      <c r="DCI17" s="386"/>
      <c r="DCJ17" s="386"/>
      <c r="DCK17" s="386"/>
      <c r="DCL17" s="386"/>
      <c r="DCM17" s="386"/>
      <c r="DCN17" s="386"/>
      <c r="DCO17" s="386"/>
      <c r="DCP17" s="386"/>
      <c r="DCQ17" s="386"/>
      <c r="DCR17" s="386"/>
      <c r="DCS17" s="386"/>
      <c r="DCT17" s="386"/>
      <c r="DCU17" s="386"/>
      <c r="DCV17" s="386"/>
      <c r="DCW17" s="386"/>
      <c r="DCX17" s="386"/>
      <c r="DCY17" s="386"/>
      <c r="DCZ17" s="386"/>
      <c r="DDA17" s="386"/>
      <c r="DDB17" s="386"/>
      <c r="DDC17" s="386"/>
      <c r="DDD17" s="386"/>
      <c r="DDE17" s="386"/>
      <c r="DDF17" s="386"/>
      <c r="DDG17" s="386"/>
      <c r="DDH17" s="386"/>
      <c r="DDI17" s="386"/>
      <c r="DDJ17" s="386"/>
      <c r="DDK17" s="386"/>
      <c r="DDL17" s="386"/>
      <c r="DDM17" s="386"/>
      <c r="DDN17" s="386"/>
      <c r="DDO17" s="386"/>
      <c r="DDP17" s="386"/>
      <c r="DDQ17" s="386"/>
      <c r="DDR17" s="386"/>
      <c r="DDS17" s="386"/>
      <c r="DDT17" s="386"/>
      <c r="DDU17" s="386"/>
      <c r="DDV17" s="386"/>
      <c r="DDW17" s="386"/>
      <c r="DDX17" s="386"/>
      <c r="DDY17" s="386"/>
      <c r="DDZ17" s="386"/>
      <c r="DEA17" s="386"/>
      <c r="DEB17" s="386"/>
      <c r="DEC17" s="386"/>
      <c r="DED17" s="386"/>
      <c r="DEE17" s="386"/>
      <c r="DEF17" s="386"/>
      <c r="DEG17" s="386"/>
      <c r="DEH17" s="386"/>
      <c r="DEI17" s="386"/>
      <c r="DEJ17" s="386"/>
      <c r="DEK17" s="386"/>
      <c r="DEL17" s="386"/>
      <c r="DEM17" s="386"/>
      <c r="DEN17" s="386"/>
      <c r="DEO17" s="386"/>
      <c r="DEP17" s="386"/>
      <c r="DEQ17" s="386"/>
      <c r="DER17" s="386"/>
      <c r="DES17" s="386"/>
      <c r="DET17" s="386"/>
      <c r="DEU17" s="386"/>
      <c r="DEV17" s="386"/>
      <c r="DEW17" s="386"/>
      <c r="DEX17" s="386"/>
      <c r="DEY17" s="386"/>
      <c r="DEZ17" s="386"/>
      <c r="DFA17" s="386"/>
      <c r="DFB17" s="386"/>
      <c r="DFC17" s="386"/>
      <c r="DFD17" s="386"/>
      <c r="DFE17" s="386"/>
      <c r="DFF17" s="386"/>
      <c r="DFG17" s="386"/>
      <c r="DFH17" s="386"/>
      <c r="DFI17" s="386"/>
      <c r="DFJ17" s="386"/>
      <c r="DFK17" s="386"/>
      <c r="DFL17" s="386"/>
      <c r="DFM17" s="386"/>
      <c r="DFN17" s="386"/>
      <c r="DFO17" s="386"/>
      <c r="DFP17" s="386"/>
      <c r="DFQ17" s="386"/>
      <c r="DFR17" s="386"/>
      <c r="DFS17" s="386"/>
      <c r="DFT17" s="386"/>
      <c r="DFU17" s="386"/>
      <c r="DFV17" s="386"/>
      <c r="DFW17" s="386"/>
      <c r="DFX17" s="386"/>
      <c r="DFY17" s="386"/>
      <c r="DFZ17" s="386"/>
      <c r="DGA17" s="386"/>
      <c r="DGB17" s="386"/>
      <c r="DGC17" s="386"/>
      <c r="DGD17" s="386"/>
      <c r="DGE17" s="386"/>
      <c r="DGF17" s="386"/>
      <c r="DGG17" s="386"/>
      <c r="DGH17" s="386"/>
      <c r="DGI17" s="386"/>
      <c r="DGJ17" s="386"/>
      <c r="DGK17" s="386"/>
      <c r="DGL17" s="386"/>
      <c r="DGM17" s="386"/>
      <c r="DGN17" s="386"/>
      <c r="DGO17" s="386"/>
      <c r="DGP17" s="386"/>
      <c r="DGQ17" s="386"/>
      <c r="DGR17" s="386"/>
      <c r="DGS17" s="386"/>
      <c r="DGT17" s="386"/>
      <c r="DGU17" s="386"/>
      <c r="DGV17" s="386"/>
      <c r="DGW17" s="386"/>
      <c r="DGX17" s="386"/>
      <c r="DGY17" s="386"/>
      <c r="DGZ17" s="386"/>
      <c r="DHA17" s="386"/>
      <c r="DHB17" s="386"/>
      <c r="DHC17" s="386"/>
      <c r="DHD17" s="386"/>
      <c r="DHE17" s="386"/>
      <c r="DHF17" s="386"/>
      <c r="DHG17" s="386"/>
      <c r="DHH17" s="386"/>
      <c r="DHI17" s="386"/>
      <c r="DHJ17" s="386"/>
      <c r="DHK17" s="386"/>
      <c r="DHL17" s="386"/>
      <c r="DHM17" s="386"/>
      <c r="DHN17" s="386"/>
      <c r="DHO17" s="386"/>
      <c r="DHP17" s="386"/>
      <c r="DHQ17" s="386"/>
      <c r="DHR17" s="386"/>
      <c r="DHS17" s="386"/>
      <c r="DHT17" s="386"/>
      <c r="DHU17" s="386"/>
      <c r="DHV17" s="386"/>
      <c r="DHW17" s="386"/>
      <c r="DHX17" s="386"/>
      <c r="DHY17" s="386"/>
      <c r="DHZ17" s="386"/>
      <c r="DIA17" s="386"/>
      <c r="DIB17" s="386"/>
      <c r="DIC17" s="386"/>
      <c r="DID17" s="386"/>
      <c r="DIE17" s="386"/>
      <c r="DIF17" s="386"/>
      <c r="DIG17" s="386"/>
      <c r="DIH17" s="386"/>
      <c r="DII17" s="386"/>
      <c r="DIJ17" s="386"/>
      <c r="DIK17" s="386"/>
      <c r="DIL17" s="386"/>
      <c r="DIM17" s="386"/>
      <c r="DIN17" s="386"/>
      <c r="DIO17" s="386"/>
      <c r="DIP17" s="386"/>
      <c r="DIQ17" s="386"/>
      <c r="DIR17" s="386"/>
      <c r="DIS17" s="386"/>
      <c r="DIT17" s="386"/>
      <c r="DIU17" s="386"/>
      <c r="DIV17" s="386"/>
      <c r="DIW17" s="386"/>
      <c r="DIX17" s="386"/>
      <c r="DIY17" s="386"/>
      <c r="DIZ17" s="386"/>
      <c r="DJA17" s="386"/>
      <c r="DJB17" s="386"/>
      <c r="DJC17" s="386"/>
      <c r="DJD17" s="386"/>
      <c r="DJE17" s="386"/>
      <c r="DJF17" s="386"/>
      <c r="DJG17" s="386"/>
      <c r="DJH17" s="386"/>
      <c r="DJI17" s="386"/>
      <c r="DJJ17" s="386"/>
      <c r="DJK17" s="386"/>
      <c r="DJL17" s="386"/>
      <c r="DJM17" s="386"/>
      <c r="DJN17" s="386"/>
      <c r="DJO17" s="386"/>
      <c r="DJP17" s="386"/>
      <c r="DJQ17" s="386"/>
      <c r="DJR17" s="386"/>
      <c r="DJS17" s="386"/>
      <c r="DJT17" s="386"/>
      <c r="DJU17" s="386"/>
      <c r="DJV17" s="386"/>
      <c r="DJW17" s="386"/>
      <c r="DJX17" s="386"/>
      <c r="DJY17" s="386"/>
      <c r="DJZ17" s="386"/>
      <c r="DKA17" s="386"/>
      <c r="DKB17" s="386"/>
      <c r="DKC17" s="386"/>
      <c r="DKD17" s="386"/>
      <c r="DKE17" s="386"/>
      <c r="DKF17" s="386"/>
      <c r="DKG17" s="386"/>
      <c r="DKH17" s="386"/>
      <c r="DKI17" s="386"/>
      <c r="DKJ17" s="386"/>
      <c r="DKK17" s="386"/>
      <c r="DKL17" s="386"/>
      <c r="DKM17" s="386"/>
      <c r="DKN17" s="386"/>
      <c r="DKO17" s="386"/>
      <c r="DKP17" s="386"/>
      <c r="DKQ17" s="386"/>
      <c r="DKR17" s="386"/>
      <c r="DKS17" s="386"/>
      <c r="DKT17" s="386"/>
      <c r="DKU17" s="386"/>
      <c r="DKV17" s="386"/>
      <c r="DKW17" s="386"/>
      <c r="DKX17" s="386"/>
      <c r="DKY17" s="386"/>
      <c r="DKZ17" s="386"/>
      <c r="DLA17" s="386"/>
      <c r="DLB17" s="386"/>
      <c r="DLC17" s="386"/>
      <c r="DLD17" s="386"/>
      <c r="DLE17" s="386"/>
      <c r="DLF17" s="386"/>
      <c r="DLG17" s="386"/>
      <c r="DLH17" s="386"/>
      <c r="DLI17" s="386"/>
      <c r="DLJ17" s="386"/>
      <c r="DLK17" s="386"/>
      <c r="DLL17" s="386"/>
      <c r="DLM17" s="386"/>
      <c r="DLN17" s="386"/>
      <c r="DLO17" s="386"/>
      <c r="DLP17" s="386"/>
      <c r="DLQ17" s="386"/>
      <c r="DLR17" s="386"/>
      <c r="DLS17" s="386"/>
      <c r="DLT17" s="386"/>
      <c r="DLU17" s="386"/>
      <c r="DLV17" s="386"/>
      <c r="DLW17" s="386"/>
      <c r="DLX17" s="386"/>
      <c r="DLY17" s="386"/>
      <c r="DLZ17" s="386"/>
      <c r="DMA17" s="386"/>
      <c r="DMB17" s="386"/>
      <c r="DMC17" s="386"/>
      <c r="DMD17" s="386"/>
      <c r="DME17" s="386"/>
      <c r="DMF17" s="386"/>
      <c r="DMG17" s="386"/>
      <c r="DMH17" s="386"/>
      <c r="DMI17" s="386"/>
      <c r="DMJ17" s="386"/>
      <c r="DMK17" s="386"/>
      <c r="DML17" s="386"/>
      <c r="DMM17" s="386"/>
      <c r="DMN17" s="386"/>
      <c r="DMO17" s="386"/>
      <c r="DMP17" s="386"/>
      <c r="DMQ17" s="386"/>
      <c r="DMR17" s="386"/>
      <c r="DMS17" s="386"/>
      <c r="DMT17" s="386"/>
      <c r="DMU17" s="386"/>
      <c r="DMV17" s="386"/>
      <c r="DMW17" s="386"/>
      <c r="DMX17" s="386"/>
      <c r="DMY17" s="386"/>
      <c r="DMZ17" s="386"/>
      <c r="DNA17" s="386"/>
      <c r="DNB17" s="386"/>
      <c r="DNC17" s="386"/>
      <c r="DND17" s="386"/>
      <c r="DNE17" s="386"/>
      <c r="DNF17" s="386"/>
      <c r="DNG17" s="386"/>
      <c r="DNH17" s="386"/>
      <c r="DNI17" s="386"/>
      <c r="DNJ17" s="386"/>
      <c r="DNK17" s="386"/>
      <c r="DNL17" s="386"/>
      <c r="DNM17" s="386"/>
      <c r="DNN17" s="386"/>
      <c r="DNO17" s="386"/>
      <c r="DNP17" s="386"/>
      <c r="DNQ17" s="386"/>
      <c r="DNR17" s="386"/>
      <c r="DNS17" s="386"/>
      <c r="DNT17" s="386"/>
      <c r="DNU17" s="386"/>
      <c r="DNV17" s="386"/>
      <c r="DNW17" s="386"/>
      <c r="DNX17" s="386"/>
      <c r="DNY17" s="386"/>
      <c r="DNZ17" s="386"/>
      <c r="DOA17" s="386"/>
      <c r="DOB17" s="386"/>
      <c r="DOC17" s="386"/>
      <c r="DOD17" s="386"/>
      <c r="DOE17" s="386"/>
      <c r="DOF17" s="386"/>
      <c r="DOG17" s="386"/>
      <c r="DOH17" s="386"/>
      <c r="DOI17" s="386"/>
      <c r="DOJ17" s="386"/>
      <c r="DOK17" s="386"/>
      <c r="DOL17" s="386"/>
      <c r="DOM17" s="386"/>
      <c r="DON17" s="386"/>
      <c r="DOO17" s="386"/>
      <c r="DOP17" s="386"/>
      <c r="DOQ17" s="386"/>
      <c r="DOR17" s="386"/>
      <c r="DOS17" s="386"/>
      <c r="DOT17" s="386"/>
      <c r="DOU17" s="386"/>
      <c r="DOV17" s="386"/>
      <c r="DOW17" s="386"/>
      <c r="DOX17" s="386"/>
      <c r="DOY17" s="386"/>
      <c r="DOZ17" s="386"/>
      <c r="DPA17" s="386"/>
      <c r="DPB17" s="386"/>
      <c r="DPC17" s="386"/>
      <c r="DPD17" s="386"/>
      <c r="DPE17" s="386"/>
      <c r="DPF17" s="386"/>
      <c r="DPG17" s="386"/>
      <c r="DPH17" s="386"/>
      <c r="DPI17" s="386"/>
      <c r="DPJ17" s="386"/>
      <c r="DPK17" s="386"/>
      <c r="DPL17" s="386"/>
      <c r="DPM17" s="386"/>
      <c r="DPN17" s="386"/>
      <c r="DPO17" s="386"/>
      <c r="DPP17" s="386"/>
      <c r="DPQ17" s="386"/>
      <c r="DPR17" s="386"/>
      <c r="DPS17" s="386"/>
      <c r="DPT17" s="386"/>
      <c r="DPU17" s="386"/>
      <c r="DPV17" s="386"/>
      <c r="DPW17" s="386"/>
      <c r="DPX17" s="386"/>
      <c r="DPY17" s="386"/>
      <c r="DPZ17" s="386"/>
      <c r="DQA17" s="386"/>
      <c r="DQB17" s="386"/>
      <c r="DQC17" s="386"/>
      <c r="DQD17" s="386"/>
      <c r="DQE17" s="386"/>
      <c r="DQF17" s="386"/>
      <c r="DQG17" s="386"/>
      <c r="DQH17" s="386"/>
      <c r="DQI17" s="386"/>
      <c r="DQJ17" s="386"/>
      <c r="DQK17" s="386"/>
      <c r="DQL17" s="386"/>
      <c r="DQM17" s="386"/>
      <c r="DQN17" s="386"/>
      <c r="DQO17" s="386"/>
      <c r="DQP17" s="386"/>
      <c r="DQQ17" s="386"/>
      <c r="DQR17" s="386"/>
      <c r="DQS17" s="386"/>
      <c r="DQT17" s="386"/>
      <c r="DQU17" s="386"/>
      <c r="DQV17" s="386"/>
      <c r="DQW17" s="386"/>
      <c r="DQX17" s="386"/>
      <c r="DQY17" s="386"/>
      <c r="DQZ17" s="386"/>
      <c r="DRA17" s="386"/>
      <c r="DRB17" s="386"/>
      <c r="DRC17" s="386"/>
      <c r="DRD17" s="386"/>
      <c r="DRE17" s="386"/>
      <c r="DRF17" s="386"/>
      <c r="DRG17" s="386"/>
      <c r="DRH17" s="386"/>
      <c r="DRI17" s="386"/>
      <c r="DRJ17" s="386"/>
      <c r="DRK17" s="386"/>
      <c r="DRL17" s="386"/>
      <c r="DRM17" s="386"/>
      <c r="DRN17" s="386"/>
      <c r="DRO17" s="386"/>
      <c r="DRP17" s="386"/>
      <c r="DRQ17" s="386"/>
      <c r="DRR17" s="386"/>
      <c r="DRS17" s="386"/>
      <c r="DRT17" s="386"/>
      <c r="DRU17" s="386"/>
      <c r="DRV17" s="386"/>
      <c r="DRW17" s="386"/>
      <c r="DRX17" s="386"/>
      <c r="DRY17" s="386"/>
      <c r="DRZ17" s="386"/>
      <c r="DSA17" s="386"/>
      <c r="DSB17" s="386"/>
      <c r="DSC17" s="386"/>
      <c r="DSD17" s="386"/>
      <c r="DSE17" s="386"/>
      <c r="DSF17" s="386"/>
      <c r="DSG17" s="386"/>
      <c r="DSH17" s="386"/>
      <c r="DSI17" s="386"/>
      <c r="DSJ17" s="386"/>
      <c r="DSK17" s="386"/>
      <c r="DSL17" s="386"/>
      <c r="DSM17" s="386"/>
      <c r="DSN17" s="386"/>
      <c r="DSO17" s="386"/>
      <c r="DSP17" s="386"/>
      <c r="DSQ17" s="386"/>
      <c r="DSR17" s="386"/>
      <c r="DSS17" s="386"/>
      <c r="DST17" s="386"/>
      <c r="DSU17" s="386"/>
      <c r="DSV17" s="386"/>
      <c r="DSW17" s="386"/>
      <c r="DSX17" s="386"/>
      <c r="DSY17" s="386"/>
      <c r="DSZ17" s="386"/>
      <c r="DTA17" s="386"/>
      <c r="DTB17" s="386"/>
      <c r="DTC17" s="386"/>
      <c r="DTD17" s="386"/>
      <c r="DTE17" s="386"/>
      <c r="DTF17" s="386"/>
      <c r="DTG17" s="386"/>
      <c r="DTH17" s="386"/>
      <c r="DTI17" s="386"/>
      <c r="DTJ17" s="386"/>
      <c r="DTK17" s="386"/>
      <c r="DTL17" s="386"/>
      <c r="DTM17" s="386"/>
      <c r="DTN17" s="386"/>
      <c r="DTO17" s="386"/>
      <c r="DTP17" s="386"/>
      <c r="DTQ17" s="386"/>
      <c r="DTR17" s="386"/>
      <c r="DTS17" s="386"/>
      <c r="DTT17" s="386"/>
      <c r="DTU17" s="386"/>
      <c r="DTV17" s="386"/>
      <c r="DTW17" s="386"/>
      <c r="DTX17" s="386"/>
      <c r="DTY17" s="386"/>
      <c r="DTZ17" s="386"/>
      <c r="DUA17" s="386"/>
      <c r="DUB17" s="386"/>
      <c r="DUC17" s="386"/>
      <c r="DUD17" s="386"/>
      <c r="DUE17" s="386"/>
      <c r="DUF17" s="386"/>
      <c r="DUG17" s="386"/>
      <c r="DUH17" s="386"/>
      <c r="DUI17" s="386"/>
      <c r="DUJ17" s="386"/>
      <c r="DUK17" s="386"/>
      <c r="DUL17" s="386"/>
      <c r="DUM17" s="386"/>
      <c r="DUN17" s="386"/>
      <c r="DUO17" s="386"/>
      <c r="DUP17" s="386"/>
      <c r="DUQ17" s="386"/>
      <c r="DUR17" s="386"/>
      <c r="DUS17" s="386"/>
      <c r="DUT17" s="386"/>
      <c r="DUU17" s="386"/>
      <c r="DUV17" s="386"/>
      <c r="DUW17" s="386"/>
      <c r="DUX17" s="386"/>
      <c r="DUY17" s="386"/>
      <c r="DUZ17" s="386"/>
      <c r="DVA17" s="386"/>
      <c r="DVB17" s="386"/>
      <c r="DVC17" s="386"/>
      <c r="DVD17" s="386"/>
      <c r="DVE17" s="386"/>
      <c r="DVF17" s="386"/>
      <c r="DVG17" s="386"/>
      <c r="DVH17" s="386"/>
      <c r="DVI17" s="386"/>
      <c r="DVJ17" s="386"/>
      <c r="DVK17" s="386"/>
      <c r="DVL17" s="386"/>
      <c r="DVM17" s="386"/>
      <c r="DVN17" s="386"/>
      <c r="DVO17" s="386"/>
      <c r="DVP17" s="386"/>
      <c r="DVQ17" s="386"/>
      <c r="DVR17" s="386"/>
      <c r="DVS17" s="386"/>
      <c r="DVT17" s="386"/>
      <c r="DVU17" s="386"/>
      <c r="DVV17" s="386"/>
      <c r="DVW17" s="386"/>
      <c r="DVX17" s="386"/>
      <c r="DVY17" s="386"/>
      <c r="DVZ17" s="386"/>
      <c r="DWA17" s="386"/>
      <c r="DWB17" s="386"/>
      <c r="DWC17" s="386"/>
      <c r="DWD17" s="386"/>
      <c r="DWE17" s="386"/>
      <c r="DWF17" s="386"/>
      <c r="DWG17" s="386"/>
      <c r="DWH17" s="386"/>
      <c r="DWI17" s="386"/>
      <c r="DWJ17" s="386"/>
      <c r="DWK17" s="386"/>
      <c r="DWL17" s="386"/>
      <c r="DWM17" s="386"/>
      <c r="DWN17" s="386"/>
      <c r="DWO17" s="386"/>
      <c r="DWP17" s="386"/>
      <c r="DWQ17" s="386"/>
      <c r="DWR17" s="386"/>
      <c r="DWS17" s="386"/>
      <c r="DWT17" s="386"/>
      <c r="DWU17" s="386"/>
      <c r="DWV17" s="386"/>
      <c r="DWW17" s="386"/>
      <c r="DWX17" s="386"/>
      <c r="DWY17" s="386"/>
      <c r="DWZ17" s="386"/>
      <c r="DXA17" s="386"/>
      <c r="DXB17" s="386"/>
      <c r="DXC17" s="386"/>
      <c r="DXD17" s="386"/>
      <c r="DXE17" s="386"/>
      <c r="DXF17" s="386"/>
      <c r="DXG17" s="386"/>
      <c r="DXH17" s="386"/>
      <c r="DXI17" s="386"/>
      <c r="DXJ17" s="386"/>
      <c r="DXK17" s="386"/>
      <c r="DXL17" s="386"/>
      <c r="DXM17" s="386"/>
      <c r="DXN17" s="386"/>
      <c r="DXO17" s="386"/>
      <c r="DXP17" s="386"/>
      <c r="DXQ17" s="386"/>
      <c r="DXR17" s="386"/>
      <c r="DXS17" s="386"/>
      <c r="DXT17" s="386"/>
      <c r="DXU17" s="386"/>
      <c r="DXV17" s="386"/>
      <c r="DXW17" s="386"/>
      <c r="DXX17" s="386"/>
      <c r="DXY17" s="386"/>
      <c r="DXZ17" s="386"/>
      <c r="DYA17" s="386"/>
      <c r="DYB17" s="386"/>
      <c r="DYC17" s="386"/>
      <c r="DYD17" s="386"/>
      <c r="DYE17" s="386"/>
      <c r="DYF17" s="386"/>
      <c r="DYG17" s="386"/>
      <c r="DYH17" s="386"/>
      <c r="DYI17" s="386"/>
      <c r="DYJ17" s="386"/>
      <c r="DYK17" s="386"/>
      <c r="DYL17" s="386"/>
      <c r="DYM17" s="386"/>
      <c r="DYN17" s="386"/>
      <c r="DYO17" s="386"/>
      <c r="DYP17" s="386"/>
      <c r="DYQ17" s="386"/>
      <c r="DYR17" s="386"/>
      <c r="DYS17" s="386"/>
      <c r="DYT17" s="386"/>
      <c r="DYU17" s="386"/>
      <c r="DYV17" s="386"/>
      <c r="DYW17" s="386"/>
      <c r="DYX17" s="386"/>
      <c r="DYY17" s="386"/>
      <c r="DYZ17" s="386"/>
      <c r="DZA17" s="386"/>
      <c r="DZB17" s="386"/>
      <c r="DZC17" s="386"/>
      <c r="DZD17" s="386"/>
      <c r="DZE17" s="386"/>
      <c r="DZF17" s="386"/>
      <c r="DZG17" s="386"/>
      <c r="DZH17" s="386"/>
      <c r="DZI17" s="386"/>
      <c r="DZJ17" s="386"/>
      <c r="DZK17" s="386"/>
      <c r="DZL17" s="386"/>
      <c r="DZM17" s="386"/>
      <c r="DZN17" s="386"/>
      <c r="DZO17" s="386"/>
      <c r="DZP17" s="386"/>
      <c r="DZQ17" s="386"/>
      <c r="DZR17" s="386"/>
      <c r="DZS17" s="386"/>
      <c r="DZT17" s="386"/>
      <c r="DZU17" s="386"/>
      <c r="DZV17" s="386"/>
      <c r="DZW17" s="386"/>
      <c r="DZX17" s="386"/>
      <c r="DZY17" s="386"/>
      <c r="DZZ17" s="386"/>
      <c r="EAA17" s="386"/>
      <c r="EAB17" s="386"/>
      <c r="EAC17" s="386"/>
      <c r="EAD17" s="386"/>
      <c r="EAE17" s="386"/>
      <c r="EAF17" s="386"/>
      <c r="EAG17" s="386"/>
      <c r="EAH17" s="386"/>
      <c r="EAI17" s="386"/>
      <c r="EAJ17" s="386"/>
      <c r="EAK17" s="386"/>
      <c r="EAL17" s="386"/>
      <c r="EAM17" s="386"/>
      <c r="EAN17" s="386"/>
      <c r="EAO17" s="386"/>
      <c r="EAP17" s="386"/>
      <c r="EAQ17" s="386"/>
      <c r="EAR17" s="386"/>
      <c r="EAS17" s="386"/>
      <c r="EAT17" s="386"/>
      <c r="EAU17" s="386"/>
      <c r="EAV17" s="386"/>
      <c r="EAW17" s="386"/>
      <c r="EAX17" s="386"/>
      <c r="EAY17" s="386"/>
      <c r="EAZ17" s="386"/>
      <c r="EBA17" s="386"/>
      <c r="EBB17" s="386"/>
      <c r="EBC17" s="386"/>
      <c r="EBD17" s="386"/>
      <c r="EBE17" s="386"/>
      <c r="EBF17" s="386"/>
      <c r="EBG17" s="386"/>
      <c r="EBH17" s="386"/>
      <c r="EBI17" s="386"/>
      <c r="EBJ17" s="386"/>
      <c r="EBK17" s="386"/>
      <c r="EBL17" s="386"/>
      <c r="EBM17" s="386"/>
      <c r="EBN17" s="386"/>
      <c r="EBO17" s="386"/>
      <c r="EBP17" s="386"/>
      <c r="EBQ17" s="386"/>
      <c r="EBR17" s="386"/>
      <c r="EBS17" s="386"/>
      <c r="EBT17" s="386"/>
      <c r="EBU17" s="386"/>
      <c r="EBV17" s="386"/>
      <c r="EBW17" s="386"/>
      <c r="EBX17" s="386"/>
      <c r="EBY17" s="386"/>
      <c r="EBZ17" s="386"/>
      <c r="ECA17" s="386"/>
      <c r="ECB17" s="386"/>
      <c r="ECC17" s="386"/>
      <c r="ECD17" s="386"/>
      <c r="ECE17" s="386"/>
      <c r="ECF17" s="386"/>
      <c r="ECG17" s="386"/>
      <c r="ECH17" s="386"/>
      <c r="ECI17" s="386"/>
      <c r="ECJ17" s="386"/>
      <c r="ECK17" s="386"/>
      <c r="ECL17" s="386"/>
      <c r="ECM17" s="386"/>
      <c r="ECN17" s="386"/>
      <c r="ECO17" s="386"/>
      <c r="ECP17" s="386"/>
      <c r="ECQ17" s="386"/>
      <c r="ECR17" s="386"/>
      <c r="ECS17" s="386"/>
      <c r="ECT17" s="386"/>
      <c r="ECU17" s="386"/>
      <c r="ECV17" s="386"/>
      <c r="ECW17" s="386"/>
      <c r="ECX17" s="386"/>
      <c r="ECY17" s="386"/>
      <c r="ECZ17" s="386"/>
      <c r="EDA17" s="386"/>
      <c r="EDB17" s="386"/>
      <c r="EDC17" s="386"/>
      <c r="EDD17" s="386"/>
      <c r="EDE17" s="386"/>
      <c r="EDF17" s="386"/>
      <c r="EDG17" s="386"/>
      <c r="EDH17" s="386"/>
      <c r="EDI17" s="386"/>
      <c r="EDJ17" s="386"/>
      <c r="EDK17" s="386"/>
      <c r="EDL17" s="386"/>
      <c r="EDM17" s="386"/>
      <c r="EDN17" s="386"/>
      <c r="EDO17" s="386"/>
      <c r="EDP17" s="386"/>
      <c r="EDQ17" s="386"/>
      <c r="EDR17" s="386"/>
      <c r="EDS17" s="386"/>
      <c r="EDT17" s="386"/>
      <c r="EDU17" s="386"/>
      <c r="EDV17" s="386"/>
      <c r="EDW17" s="386"/>
      <c r="EDX17" s="386"/>
      <c r="EDY17" s="386"/>
      <c r="EDZ17" s="386"/>
      <c r="EEA17" s="386"/>
      <c r="EEB17" s="386"/>
      <c r="EEC17" s="386"/>
      <c r="EED17" s="386"/>
      <c r="EEE17" s="386"/>
      <c r="EEF17" s="386"/>
      <c r="EEG17" s="386"/>
      <c r="EEH17" s="386"/>
      <c r="EEI17" s="386"/>
      <c r="EEJ17" s="386"/>
      <c r="EEK17" s="386"/>
      <c r="EEL17" s="386"/>
      <c r="EEM17" s="386"/>
      <c r="EEN17" s="386"/>
      <c r="EEO17" s="386"/>
      <c r="EEP17" s="386"/>
      <c r="EEQ17" s="386"/>
      <c r="EER17" s="386"/>
      <c r="EES17" s="386"/>
      <c r="EET17" s="386"/>
      <c r="EEU17" s="386"/>
      <c r="EEV17" s="386"/>
      <c r="EEW17" s="386"/>
      <c r="EEX17" s="386"/>
      <c r="EEY17" s="386"/>
      <c r="EEZ17" s="386"/>
      <c r="EFA17" s="386"/>
      <c r="EFB17" s="386"/>
      <c r="EFC17" s="386"/>
      <c r="EFD17" s="386"/>
      <c r="EFE17" s="386"/>
      <c r="EFF17" s="386"/>
      <c r="EFG17" s="386"/>
      <c r="EFH17" s="386"/>
      <c r="EFI17" s="386"/>
      <c r="EFJ17" s="386"/>
      <c r="EFK17" s="386"/>
      <c r="EFL17" s="386"/>
      <c r="EFM17" s="386"/>
      <c r="EFN17" s="386"/>
      <c r="EFO17" s="386"/>
      <c r="EFP17" s="386"/>
      <c r="EFQ17" s="386"/>
      <c r="EFR17" s="386"/>
      <c r="EFS17" s="386"/>
      <c r="EFT17" s="386"/>
      <c r="EFU17" s="386"/>
      <c r="EFV17" s="386"/>
      <c r="EFW17" s="386"/>
      <c r="EFX17" s="386"/>
      <c r="EFY17" s="386"/>
      <c r="EFZ17" s="386"/>
      <c r="EGA17" s="386"/>
      <c r="EGB17" s="386"/>
      <c r="EGC17" s="386"/>
      <c r="EGD17" s="386"/>
      <c r="EGE17" s="386"/>
      <c r="EGF17" s="386"/>
      <c r="EGG17" s="386"/>
      <c r="EGH17" s="386"/>
      <c r="EGI17" s="386"/>
      <c r="EGJ17" s="386"/>
      <c r="EGK17" s="386"/>
      <c r="EGL17" s="386"/>
      <c r="EGM17" s="386"/>
      <c r="EGN17" s="386"/>
      <c r="EGO17" s="386"/>
      <c r="EGP17" s="386"/>
      <c r="EGQ17" s="386"/>
      <c r="EGR17" s="386"/>
      <c r="EGS17" s="386"/>
      <c r="EGT17" s="386"/>
      <c r="EGU17" s="386"/>
      <c r="EGV17" s="386"/>
      <c r="EGW17" s="386"/>
      <c r="EGX17" s="386"/>
      <c r="EGY17" s="386"/>
      <c r="EGZ17" s="386"/>
      <c r="EHA17" s="386"/>
      <c r="EHB17" s="386"/>
      <c r="EHC17" s="386"/>
      <c r="EHD17" s="386"/>
      <c r="EHE17" s="386"/>
      <c r="EHF17" s="386"/>
      <c r="EHG17" s="386"/>
      <c r="EHH17" s="386"/>
      <c r="EHI17" s="386"/>
      <c r="EHJ17" s="386"/>
      <c r="EHK17" s="386"/>
      <c r="EHL17" s="386"/>
      <c r="EHM17" s="386"/>
      <c r="EHN17" s="386"/>
      <c r="EHO17" s="386"/>
      <c r="EHP17" s="386"/>
      <c r="EHQ17" s="386"/>
      <c r="EHR17" s="386"/>
      <c r="EHS17" s="386"/>
      <c r="EHT17" s="386"/>
      <c r="EHU17" s="386"/>
      <c r="EHV17" s="386"/>
      <c r="EHW17" s="386"/>
      <c r="EHX17" s="386"/>
      <c r="EHY17" s="386"/>
      <c r="EHZ17" s="386"/>
      <c r="EIA17" s="386"/>
      <c r="EIB17" s="386"/>
      <c r="EIC17" s="386"/>
      <c r="EID17" s="386"/>
      <c r="EIE17" s="386"/>
      <c r="EIF17" s="386"/>
      <c r="EIG17" s="386"/>
      <c r="EIH17" s="386"/>
      <c r="EII17" s="386"/>
      <c r="EIJ17" s="386"/>
      <c r="EIK17" s="386"/>
      <c r="EIL17" s="386"/>
      <c r="EIM17" s="386"/>
      <c r="EIN17" s="386"/>
      <c r="EIO17" s="386"/>
      <c r="EIP17" s="386"/>
      <c r="EIQ17" s="386"/>
      <c r="EIR17" s="386"/>
      <c r="EIS17" s="386"/>
      <c r="EIT17" s="386"/>
      <c r="EIU17" s="386"/>
      <c r="EIV17" s="386"/>
      <c r="EIW17" s="386"/>
      <c r="EIX17" s="386"/>
      <c r="EIY17" s="386"/>
      <c r="EIZ17" s="386"/>
      <c r="EJA17" s="386"/>
      <c r="EJB17" s="386"/>
      <c r="EJC17" s="386"/>
      <c r="EJD17" s="386"/>
      <c r="EJE17" s="386"/>
      <c r="EJF17" s="386"/>
      <c r="EJG17" s="386"/>
      <c r="EJH17" s="386"/>
      <c r="EJI17" s="386"/>
      <c r="EJJ17" s="386"/>
      <c r="EJK17" s="386"/>
      <c r="EJL17" s="386"/>
      <c r="EJM17" s="386"/>
      <c r="EJN17" s="386"/>
      <c r="EJO17" s="386"/>
      <c r="EJP17" s="386"/>
      <c r="EJQ17" s="386"/>
      <c r="EJR17" s="386"/>
      <c r="EJS17" s="386"/>
      <c r="EJT17" s="386"/>
      <c r="EJU17" s="386"/>
      <c r="EJV17" s="386"/>
      <c r="EJW17" s="386"/>
      <c r="EJX17" s="386"/>
      <c r="EJY17" s="386"/>
      <c r="EJZ17" s="386"/>
      <c r="EKA17" s="386"/>
      <c r="EKB17" s="386"/>
      <c r="EKC17" s="386"/>
      <c r="EKD17" s="386"/>
      <c r="EKE17" s="386"/>
      <c r="EKF17" s="386"/>
      <c r="EKG17" s="386"/>
      <c r="EKH17" s="386"/>
      <c r="EKI17" s="386"/>
      <c r="EKJ17" s="386"/>
      <c r="EKK17" s="386"/>
      <c r="EKL17" s="386"/>
      <c r="EKM17" s="386"/>
      <c r="EKN17" s="386"/>
      <c r="EKO17" s="386"/>
      <c r="EKP17" s="386"/>
      <c r="EKQ17" s="386"/>
      <c r="EKR17" s="386"/>
      <c r="EKS17" s="386"/>
      <c r="EKT17" s="386"/>
      <c r="EKU17" s="386"/>
      <c r="EKV17" s="386"/>
      <c r="EKW17" s="386"/>
      <c r="EKX17" s="386"/>
      <c r="EKY17" s="386"/>
      <c r="EKZ17" s="386"/>
      <c r="ELA17" s="386"/>
      <c r="ELB17" s="386"/>
      <c r="ELC17" s="386"/>
      <c r="ELD17" s="386"/>
      <c r="ELE17" s="386"/>
      <c r="ELF17" s="386"/>
      <c r="ELG17" s="386"/>
      <c r="ELH17" s="386"/>
      <c r="ELI17" s="386"/>
      <c r="ELJ17" s="386"/>
      <c r="ELK17" s="386"/>
      <c r="ELL17" s="386"/>
      <c r="ELM17" s="386"/>
      <c r="ELN17" s="386"/>
      <c r="ELO17" s="386"/>
      <c r="ELP17" s="386"/>
      <c r="ELQ17" s="386"/>
      <c r="ELR17" s="386"/>
      <c r="ELS17" s="386"/>
      <c r="ELT17" s="386"/>
      <c r="ELU17" s="386"/>
      <c r="ELV17" s="386"/>
      <c r="ELW17" s="386"/>
      <c r="ELX17" s="386"/>
      <c r="ELY17" s="386"/>
      <c r="ELZ17" s="386"/>
      <c r="EMA17" s="386"/>
      <c r="EMB17" s="386"/>
      <c r="EMC17" s="386"/>
      <c r="EMD17" s="386"/>
      <c r="EME17" s="386"/>
      <c r="EMF17" s="386"/>
      <c r="EMG17" s="386"/>
      <c r="EMH17" s="386"/>
      <c r="EMI17" s="386"/>
      <c r="EMJ17" s="386"/>
      <c r="EMK17" s="386"/>
      <c r="EML17" s="386"/>
      <c r="EMM17" s="386"/>
      <c r="EMN17" s="386"/>
      <c r="EMO17" s="386"/>
      <c r="EMP17" s="386"/>
      <c r="EMQ17" s="386"/>
      <c r="EMR17" s="386"/>
      <c r="EMS17" s="386"/>
      <c r="EMT17" s="386"/>
      <c r="EMU17" s="386"/>
      <c r="EMV17" s="386"/>
      <c r="EMW17" s="386"/>
      <c r="EMX17" s="386"/>
      <c r="EMY17" s="386"/>
      <c r="EMZ17" s="386"/>
      <c r="ENA17" s="386"/>
      <c r="ENB17" s="386"/>
      <c r="ENC17" s="386"/>
      <c r="END17" s="386"/>
      <c r="ENE17" s="386"/>
      <c r="ENF17" s="386"/>
      <c r="ENG17" s="386"/>
      <c r="ENH17" s="386"/>
      <c r="ENI17" s="386"/>
      <c r="ENJ17" s="386"/>
      <c r="ENK17" s="386"/>
      <c r="ENL17" s="386"/>
      <c r="ENM17" s="386"/>
      <c r="ENN17" s="386"/>
      <c r="ENO17" s="386"/>
      <c r="ENP17" s="386"/>
      <c r="ENQ17" s="386"/>
      <c r="ENR17" s="386"/>
      <c r="ENS17" s="386"/>
      <c r="ENT17" s="386"/>
      <c r="ENU17" s="386"/>
      <c r="ENV17" s="386"/>
      <c r="ENW17" s="386"/>
      <c r="ENX17" s="386"/>
      <c r="ENY17" s="386"/>
      <c r="ENZ17" s="386"/>
      <c r="EOA17" s="386"/>
      <c r="EOB17" s="386"/>
      <c r="EOC17" s="386"/>
      <c r="EOD17" s="386"/>
      <c r="EOE17" s="386"/>
      <c r="EOF17" s="386"/>
      <c r="EOG17" s="386"/>
      <c r="EOH17" s="386"/>
      <c r="EOI17" s="386"/>
      <c r="EOJ17" s="386"/>
      <c r="EOK17" s="386"/>
      <c r="EOL17" s="386"/>
      <c r="EOM17" s="386"/>
      <c r="EON17" s="386"/>
      <c r="EOO17" s="386"/>
      <c r="EOP17" s="386"/>
      <c r="EOQ17" s="386"/>
      <c r="EOR17" s="386"/>
      <c r="EOS17" s="386"/>
      <c r="EOT17" s="386"/>
      <c r="EOU17" s="386"/>
      <c r="EOV17" s="386"/>
      <c r="EOW17" s="386"/>
      <c r="EOX17" s="386"/>
      <c r="EOY17" s="386"/>
      <c r="EOZ17" s="386"/>
      <c r="EPA17" s="386"/>
      <c r="EPB17" s="386"/>
      <c r="EPC17" s="386"/>
      <c r="EPD17" s="386"/>
      <c r="EPE17" s="386"/>
      <c r="EPF17" s="386"/>
      <c r="EPG17" s="386"/>
      <c r="EPH17" s="386"/>
      <c r="EPI17" s="386"/>
      <c r="EPJ17" s="386"/>
      <c r="EPK17" s="386"/>
      <c r="EPL17" s="386"/>
      <c r="EPM17" s="386"/>
      <c r="EPN17" s="386"/>
      <c r="EPO17" s="386"/>
      <c r="EPP17" s="386"/>
      <c r="EPQ17" s="386"/>
      <c r="EPR17" s="386"/>
      <c r="EPS17" s="386"/>
      <c r="EPT17" s="386"/>
      <c r="EPU17" s="386"/>
      <c r="EPV17" s="386"/>
      <c r="EPW17" s="386"/>
      <c r="EPX17" s="386"/>
      <c r="EPY17" s="386"/>
      <c r="EPZ17" s="386"/>
      <c r="EQA17" s="386"/>
      <c r="EQB17" s="386"/>
      <c r="EQC17" s="386"/>
      <c r="EQD17" s="386"/>
      <c r="EQE17" s="386"/>
      <c r="EQF17" s="386"/>
      <c r="EQG17" s="386"/>
      <c r="EQH17" s="386"/>
      <c r="EQI17" s="386"/>
      <c r="EQJ17" s="386"/>
      <c r="EQK17" s="386"/>
      <c r="EQL17" s="386"/>
      <c r="EQM17" s="386"/>
      <c r="EQN17" s="386"/>
      <c r="EQO17" s="386"/>
      <c r="EQP17" s="386"/>
      <c r="EQQ17" s="386"/>
      <c r="EQR17" s="386"/>
      <c r="EQS17" s="386"/>
      <c r="EQT17" s="386"/>
      <c r="EQU17" s="386"/>
      <c r="EQV17" s="386"/>
      <c r="EQW17" s="386"/>
      <c r="EQX17" s="386"/>
      <c r="EQY17" s="386"/>
      <c r="EQZ17" s="386"/>
      <c r="ERA17" s="386"/>
      <c r="ERB17" s="386"/>
      <c r="ERC17" s="386"/>
      <c r="ERD17" s="386"/>
      <c r="ERE17" s="386"/>
      <c r="ERF17" s="386"/>
      <c r="ERG17" s="386"/>
      <c r="ERH17" s="386"/>
      <c r="ERI17" s="386"/>
      <c r="ERJ17" s="386"/>
      <c r="ERK17" s="386"/>
      <c r="ERL17" s="386"/>
      <c r="ERM17" s="386"/>
      <c r="ERN17" s="386"/>
      <c r="ERO17" s="386"/>
      <c r="ERP17" s="386"/>
      <c r="ERQ17" s="386"/>
      <c r="ERR17" s="386"/>
      <c r="ERS17" s="386"/>
      <c r="ERT17" s="386"/>
      <c r="ERU17" s="386"/>
      <c r="ERV17" s="386"/>
      <c r="ERW17" s="386"/>
      <c r="ERX17" s="386"/>
      <c r="ERY17" s="386"/>
      <c r="ERZ17" s="386"/>
      <c r="ESA17" s="386"/>
      <c r="ESB17" s="386"/>
      <c r="ESC17" s="386"/>
      <c r="ESD17" s="386"/>
      <c r="ESE17" s="386"/>
      <c r="ESF17" s="386"/>
      <c r="ESG17" s="386"/>
      <c r="ESH17" s="386"/>
      <c r="ESI17" s="386"/>
      <c r="ESJ17" s="386"/>
      <c r="ESK17" s="386"/>
      <c r="ESL17" s="386"/>
      <c r="ESM17" s="386"/>
      <c r="ESN17" s="386"/>
      <c r="ESO17" s="386"/>
      <c r="ESP17" s="386"/>
      <c r="ESQ17" s="386"/>
      <c r="ESR17" s="386"/>
      <c r="ESS17" s="386"/>
      <c r="EST17" s="386"/>
      <c r="ESU17" s="386"/>
      <c r="ESV17" s="386"/>
      <c r="ESW17" s="386"/>
      <c r="ESX17" s="386"/>
      <c r="ESY17" s="386"/>
      <c r="ESZ17" s="386"/>
      <c r="ETA17" s="386"/>
      <c r="ETB17" s="386"/>
      <c r="ETC17" s="386"/>
      <c r="ETD17" s="386"/>
      <c r="ETE17" s="386"/>
      <c r="ETF17" s="386"/>
      <c r="ETG17" s="386"/>
      <c r="ETH17" s="386"/>
      <c r="ETI17" s="386"/>
      <c r="ETJ17" s="386"/>
      <c r="ETK17" s="386"/>
      <c r="ETL17" s="386"/>
      <c r="ETM17" s="386"/>
      <c r="ETN17" s="386"/>
      <c r="ETO17" s="386"/>
      <c r="ETP17" s="386"/>
      <c r="ETQ17" s="386"/>
      <c r="ETR17" s="386"/>
      <c r="ETS17" s="386"/>
      <c r="ETT17" s="386"/>
      <c r="ETU17" s="386"/>
      <c r="ETV17" s="386"/>
      <c r="ETW17" s="386"/>
      <c r="ETX17" s="386"/>
      <c r="ETY17" s="386"/>
      <c r="ETZ17" s="386"/>
      <c r="EUA17" s="386"/>
      <c r="EUB17" s="386"/>
      <c r="EUC17" s="386"/>
      <c r="EUD17" s="386"/>
      <c r="EUE17" s="386"/>
      <c r="EUF17" s="386"/>
      <c r="EUG17" s="386"/>
      <c r="EUH17" s="386"/>
      <c r="EUI17" s="386"/>
      <c r="EUJ17" s="386"/>
      <c r="EUK17" s="386"/>
      <c r="EUL17" s="386"/>
      <c r="EUM17" s="386"/>
      <c r="EUN17" s="386"/>
      <c r="EUO17" s="386"/>
      <c r="EUP17" s="386"/>
      <c r="EUQ17" s="386"/>
      <c r="EUR17" s="386"/>
      <c r="EUS17" s="386"/>
      <c r="EUT17" s="386"/>
      <c r="EUU17" s="386"/>
      <c r="EUV17" s="386"/>
      <c r="EUW17" s="386"/>
      <c r="EUX17" s="386"/>
      <c r="EUY17" s="386"/>
      <c r="EUZ17" s="386"/>
      <c r="EVA17" s="386"/>
      <c r="EVB17" s="386"/>
      <c r="EVC17" s="386"/>
      <c r="EVD17" s="386"/>
      <c r="EVE17" s="386"/>
      <c r="EVF17" s="386"/>
      <c r="EVG17" s="386"/>
      <c r="EVH17" s="386"/>
      <c r="EVI17" s="386"/>
      <c r="EVJ17" s="386"/>
      <c r="EVK17" s="386"/>
      <c r="EVL17" s="386"/>
      <c r="EVM17" s="386"/>
      <c r="EVN17" s="386"/>
      <c r="EVO17" s="386"/>
      <c r="EVP17" s="386"/>
      <c r="EVQ17" s="386"/>
      <c r="EVR17" s="386"/>
      <c r="EVS17" s="386"/>
      <c r="EVT17" s="386"/>
      <c r="EVU17" s="386"/>
      <c r="EVV17" s="386"/>
      <c r="EVW17" s="386"/>
      <c r="EVX17" s="386"/>
      <c r="EVY17" s="386"/>
      <c r="EVZ17" s="386"/>
      <c r="EWA17" s="386"/>
      <c r="EWB17" s="386"/>
      <c r="EWC17" s="386"/>
      <c r="EWD17" s="386"/>
      <c r="EWE17" s="386"/>
      <c r="EWF17" s="386"/>
      <c r="EWG17" s="386"/>
      <c r="EWH17" s="386"/>
      <c r="EWI17" s="386"/>
      <c r="EWJ17" s="386"/>
      <c r="EWK17" s="386"/>
      <c r="EWL17" s="386"/>
      <c r="EWM17" s="386"/>
      <c r="EWN17" s="386"/>
      <c r="EWO17" s="386"/>
      <c r="EWP17" s="386"/>
      <c r="EWQ17" s="386"/>
      <c r="EWR17" s="386"/>
      <c r="EWS17" s="386"/>
      <c r="EWT17" s="386"/>
      <c r="EWU17" s="386"/>
      <c r="EWV17" s="386"/>
      <c r="EWW17" s="386"/>
      <c r="EWX17" s="386"/>
      <c r="EWY17" s="386"/>
      <c r="EWZ17" s="386"/>
      <c r="EXA17" s="386"/>
      <c r="EXB17" s="386"/>
      <c r="EXC17" s="386"/>
      <c r="EXD17" s="386"/>
      <c r="EXE17" s="386"/>
      <c r="EXF17" s="386"/>
      <c r="EXG17" s="386"/>
      <c r="EXH17" s="386"/>
      <c r="EXI17" s="386"/>
      <c r="EXJ17" s="386"/>
      <c r="EXK17" s="386"/>
      <c r="EXL17" s="386"/>
      <c r="EXM17" s="386"/>
      <c r="EXN17" s="386"/>
      <c r="EXO17" s="386"/>
      <c r="EXP17" s="386"/>
      <c r="EXQ17" s="386"/>
      <c r="EXR17" s="386"/>
      <c r="EXS17" s="386"/>
      <c r="EXT17" s="386"/>
      <c r="EXU17" s="386"/>
      <c r="EXV17" s="386"/>
      <c r="EXW17" s="386"/>
      <c r="EXX17" s="386"/>
      <c r="EXY17" s="386"/>
      <c r="EXZ17" s="386"/>
      <c r="EYA17" s="386"/>
      <c r="EYB17" s="386"/>
      <c r="EYC17" s="386"/>
      <c r="EYD17" s="386"/>
      <c r="EYE17" s="386"/>
      <c r="EYF17" s="386"/>
      <c r="EYG17" s="386"/>
      <c r="EYH17" s="386"/>
      <c r="EYI17" s="386"/>
      <c r="EYJ17" s="386"/>
      <c r="EYK17" s="386"/>
      <c r="EYL17" s="386"/>
      <c r="EYM17" s="386"/>
      <c r="EYN17" s="386"/>
      <c r="EYO17" s="386"/>
      <c r="EYP17" s="386"/>
      <c r="EYQ17" s="386"/>
      <c r="EYR17" s="386"/>
      <c r="EYS17" s="386"/>
      <c r="EYT17" s="386"/>
      <c r="EYU17" s="386"/>
      <c r="EYV17" s="386"/>
      <c r="EYW17" s="386"/>
      <c r="EYX17" s="386"/>
      <c r="EYY17" s="386"/>
      <c r="EYZ17" s="386"/>
      <c r="EZA17" s="386"/>
      <c r="EZB17" s="386"/>
      <c r="EZC17" s="386"/>
      <c r="EZD17" s="386"/>
      <c r="EZE17" s="386"/>
      <c r="EZF17" s="386"/>
      <c r="EZG17" s="386"/>
      <c r="EZH17" s="386"/>
      <c r="EZI17" s="386"/>
      <c r="EZJ17" s="386"/>
      <c r="EZK17" s="386"/>
      <c r="EZL17" s="386"/>
      <c r="EZM17" s="386"/>
      <c r="EZN17" s="386"/>
      <c r="EZO17" s="386"/>
      <c r="EZP17" s="386"/>
      <c r="EZQ17" s="386"/>
      <c r="EZR17" s="386"/>
      <c r="EZS17" s="386"/>
      <c r="EZT17" s="386"/>
      <c r="EZU17" s="386"/>
      <c r="EZV17" s="386"/>
      <c r="EZW17" s="386"/>
      <c r="EZX17" s="386"/>
      <c r="EZY17" s="386"/>
      <c r="EZZ17" s="386"/>
      <c r="FAA17" s="386"/>
      <c r="FAB17" s="386"/>
      <c r="FAC17" s="386"/>
      <c r="FAD17" s="386"/>
      <c r="FAE17" s="386"/>
      <c r="FAF17" s="386"/>
      <c r="FAG17" s="386"/>
      <c r="FAH17" s="386"/>
      <c r="FAI17" s="386"/>
      <c r="FAJ17" s="386"/>
      <c r="FAK17" s="386"/>
      <c r="FAL17" s="386"/>
      <c r="FAM17" s="386"/>
      <c r="FAN17" s="386"/>
      <c r="FAO17" s="386"/>
      <c r="FAP17" s="386"/>
      <c r="FAQ17" s="386"/>
      <c r="FAR17" s="386"/>
      <c r="FAS17" s="386"/>
      <c r="FAT17" s="386"/>
      <c r="FAU17" s="386"/>
      <c r="FAV17" s="386"/>
      <c r="FAW17" s="386"/>
      <c r="FAX17" s="386"/>
      <c r="FAY17" s="386"/>
      <c r="FAZ17" s="386"/>
      <c r="FBA17" s="386"/>
      <c r="FBB17" s="386"/>
      <c r="FBC17" s="386"/>
      <c r="FBD17" s="386"/>
      <c r="FBE17" s="386"/>
      <c r="FBF17" s="386"/>
      <c r="FBG17" s="386"/>
      <c r="FBH17" s="386"/>
      <c r="FBI17" s="386"/>
      <c r="FBJ17" s="386"/>
      <c r="FBK17" s="386"/>
      <c r="FBL17" s="386"/>
      <c r="FBM17" s="386"/>
      <c r="FBN17" s="386"/>
      <c r="FBO17" s="386"/>
      <c r="FBP17" s="386"/>
      <c r="FBQ17" s="386"/>
      <c r="FBR17" s="386"/>
      <c r="FBS17" s="386"/>
      <c r="FBT17" s="386"/>
      <c r="FBU17" s="386"/>
      <c r="FBV17" s="386"/>
      <c r="FBW17" s="386"/>
      <c r="FBX17" s="386"/>
      <c r="FBY17" s="386"/>
      <c r="FBZ17" s="386"/>
      <c r="FCA17" s="386"/>
      <c r="FCB17" s="386"/>
      <c r="FCC17" s="386"/>
      <c r="FCD17" s="386"/>
      <c r="FCE17" s="386"/>
      <c r="FCF17" s="386"/>
      <c r="FCG17" s="386"/>
      <c r="FCH17" s="386"/>
      <c r="FCI17" s="386"/>
      <c r="FCJ17" s="386"/>
      <c r="FCK17" s="386"/>
      <c r="FCL17" s="386"/>
      <c r="FCM17" s="386"/>
      <c r="FCN17" s="386"/>
      <c r="FCO17" s="386"/>
      <c r="FCP17" s="386"/>
      <c r="FCQ17" s="386"/>
      <c r="FCR17" s="386"/>
      <c r="FCS17" s="386"/>
      <c r="FCT17" s="386"/>
      <c r="FCU17" s="386"/>
      <c r="FCV17" s="386"/>
      <c r="FCW17" s="386"/>
      <c r="FCX17" s="386"/>
      <c r="FCY17" s="386"/>
      <c r="FCZ17" s="386"/>
      <c r="FDA17" s="386"/>
      <c r="FDB17" s="386"/>
      <c r="FDC17" s="386"/>
      <c r="FDD17" s="386"/>
      <c r="FDE17" s="386"/>
      <c r="FDF17" s="386"/>
      <c r="FDG17" s="386"/>
      <c r="FDH17" s="386"/>
      <c r="FDI17" s="386"/>
      <c r="FDJ17" s="386"/>
      <c r="FDK17" s="386"/>
      <c r="FDL17" s="386"/>
      <c r="FDM17" s="386"/>
      <c r="FDN17" s="386"/>
      <c r="FDO17" s="386"/>
      <c r="FDP17" s="386"/>
      <c r="FDQ17" s="386"/>
      <c r="FDR17" s="386"/>
      <c r="FDS17" s="386"/>
      <c r="FDT17" s="386"/>
      <c r="FDU17" s="386"/>
      <c r="FDV17" s="386"/>
      <c r="FDW17" s="386"/>
      <c r="FDX17" s="386"/>
      <c r="FDY17" s="386"/>
      <c r="FDZ17" s="386"/>
      <c r="FEA17" s="386"/>
      <c r="FEB17" s="386"/>
      <c r="FEC17" s="386"/>
      <c r="FED17" s="386"/>
      <c r="FEE17" s="386"/>
      <c r="FEF17" s="386"/>
      <c r="FEG17" s="386"/>
      <c r="FEH17" s="386"/>
      <c r="FEI17" s="386"/>
      <c r="FEJ17" s="386"/>
      <c r="FEK17" s="386"/>
      <c r="FEL17" s="386"/>
      <c r="FEM17" s="386"/>
      <c r="FEN17" s="386"/>
      <c r="FEO17" s="386"/>
      <c r="FEP17" s="386"/>
      <c r="FEQ17" s="386"/>
      <c r="FER17" s="386"/>
      <c r="FES17" s="386"/>
      <c r="FET17" s="386"/>
      <c r="FEU17" s="386"/>
      <c r="FEV17" s="386"/>
      <c r="FEW17" s="386"/>
      <c r="FEX17" s="386"/>
      <c r="FEY17" s="386"/>
      <c r="FEZ17" s="386"/>
      <c r="FFA17" s="386"/>
      <c r="FFB17" s="386"/>
      <c r="FFC17" s="386"/>
      <c r="FFD17" s="386"/>
      <c r="FFE17" s="386"/>
      <c r="FFF17" s="386"/>
      <c r="FFG17" s="386"/>
      <c r="FFH17" s="386"/>
      <c r="FFI17" s="386"/>
      <c r="FFJ17" s="386"/>
      <c r="FFK17" s="386"/>
      <c r="FFL17" s="386"/>
      <c r="FFM17" s="386"/>
      <c r="FFN17" s="386"/>
      <c r="FFO17" s="386"/>
      <c r="FFP17" s="386"/>
      <c r="FFQ17" s="386"/>
      <c r="FFR17" s="386"/>
      <c r="FFS17" s="386"/>
      <c r="FFT17" s="386"/>
      <c r="FFU17" s="386"/>
      <c r="FFV17" s="386"/>
      <c r="FFW17" s="386"/>
      <c r="FFX17" s="386"/>
      <c r="FFY17" s="386"/>
      <c r="FFZ17" s="386"/>
      <c r="FGA17" s="386"/>
      <c r="FGB17" s="386"/>
      <c r="FGC17" s="386"/>
      <c r="FGD17" s="386"/>
      <c r="FGE17" s="386"/>
      <c r="FGF17" s="386"/>
      <c r="FGG17" s="386"/>
      <c r="FGH17" s="386"/>
      <c r="FGI17" s="386"/>
      <c r="FGJ17" s="386"/>
      <c r="FGK17" s="386"/>
      <c r="FGL17" s="386"/>
      <c r="FGM17" s="386"/>
      <c r="FGN17" s="386"/>
      <c r="FGO17" s="386"/>
      <c r="FGP17" s="386"/>
      <c r="FGQ17" s="386"/>
      <c r="FGR17" s="386"/>
      <c r="FGS17" s="386"/>
      <c r="FGT17" s="386"/>
      <c r="FGU17" s="386"/>
      <c r="FGV17" s="386"/>
      <c r="FGW17" s="386"/>
      <c r="FGX17" s="386"/>
      <c r="FGY17" s="386"/>
      <c r="FGZ17" s="386"/>
      <c r="FHA17" s="386"/>
      <c r="FHB17" s="386"/>
      <c r="FHC17" s="386"/>
      <c r="FHD17" s="386"/>
      <c r="FHE17" s="386"/>
      <c r="FHF17" s="386"/>
      <c r="FHG17" s="386"/>
      <c r="FHH17" s="386"/>
      <c r="FHI17" s="386"/>
      <c r="FHJ17" s="386"/>
      <c r="FHK17" s="386"/>
      <c r="FHL17" s="386"/>
      <c r="FHM17" s="386"/>
      <c r="FHN17" s="386"/>
      <c r="FHO17" s="386"/>
      <c r="FHP17" s="386"/>
      <c r="FHQ17" s="386"/>
      <c r="FHR17" s="386"/>
      <c r="FHS17" s="386"/>
      <c r="FHT17" s="386"/>
      <c r="FHU17" s="386"/>
      <c r="FHV17" s="386"/>
      <c r="FHW17" s="386"/>
      <c r="FHX17" s="386"/>
      <c r="FHY17" s="386"/>
      <c r="FHZ17" s="386"/>
      <c r="FIA17" s="386"/>
      <c r="FIB17" s="386"/>
      <c r="FIC17" s="386"/>
      <c r="FID17" s="386"/>
      <c r="FIE17" s="386"/>
      <c r="FIF17" s="386"/>
      <c r="FIG17" s="386"/>
      <c r="FIH17" s="386"/>
      <c r="FII17" s="386"/>
      <c r="FIJ17" s="386"/>
      <c r="FIK17" s="386"/>
      <c r="FIL17" s="386"/>
      <c r="FIM17" s="386"/>
      <c r="FIN17" s="386"/>
      <c r="FIO17" s="386"/>
      <c r="FIP17" s="386"/>
      <c r="FIQ17" s="386"/>
      <c r="FIR17" s="386"/>
      <c r="FIS17" s="386"/>
      <c r="FIT17" s="386"/>
      <c r="FIU17" s="386"/>
      <c r="FIV17" s="386"/>
      <c r="FIW17" s="386"/>
      <c r="FIX17" s="386"/>
      <c r="FIY17" s="386"/>
      <c r="FIZ17" s="386"/>
      <c r="FJA17" s="386"/>
      <c r="FJB17" s="386"/>
      <c r="FJC17" s="386"/>
      <c r="FJD17" s="386"/>
      <c r="FJE17" s="386"/>
      <c r="FJF17" s="386"/>
      <c r="FJG17" s="386"/>
      <c r="FJH17" s="386"/>
      <c r="FJI17" s="386"/>
      <c r="FJJ17" s="386"/>
      <c r="FJK17" s="386"/>
      <c r="FJL17" s="386"/>
      <c r="FJM17" s="386"/>
      <c r="FJN17" s="386"/>
      <c r="FJO17" s="386"/>
      <c r="FJP17" s="386"/>
      <c r="FJQ17" s="386"/>
      <c r="FJR17" s="386"/>
      <c r="FJS17" s="386"/>
      <c r="FJT17" s="386"/>
      <c r="FJU17" s="386"/>
      <c r="FJV17" s="386"/>
      <c r="FJW17" s="386"/>
      <c r="FJX17" s="386"/>
      <c r="FJY17" s="386"/>
      <c r="FJZ17" s="386"/>
      <c r="FKA17" s="386"/>
      <c r="FKB17" s="386"/>
      <c r="FKC17" s="386"/>
      <c r="FKD17" s="386"/>
      <c r="FKE17" s="386"/>
      <c r="FKF17" s="386"/>
      <c r="FKG17" s="386"/>
      <c r="FKH17" s="386"/>
      <c r="FKI17" s="386"/>
      <c r="FKJ17" s="386"/>
      <c r="FKK17" s="386"/>
      <c r="FKL17" s="386"/>
      <c r="FKM17" s="386"/>
      <c r="FKN17" s="386"/>
      <c r="FKO17" s="386"/>
      <c r="FKP17" s="386"/>
      <c r="FKQ17" s="386"/>
      <c r="FKR17" s="386"/>
      <c r="FKS17" s="386"/>
      <c r="FKT17" s="386"/>
      <c r="FKU17" s="386"/>
      <c r="FKV17" s="386"/>
      <c r="FKW17" s="386"/>
      <c r="FKX17" s="386"/>
      <c r="FKY17" s="386"/>
      <c r="FKZ17" s="386"/>
      <c r="FLA17" s="386"/>
      <c r="FLB17" s="386"/>
      <c r="FLC17" s="386"/>
      <c r="FLD17" s="386"/>
      <c r="FLE17" s="386"/>
      <c r="FLF17" s="386"/>
      <c r="FLG17" s="386"/>
      <c r="FLH17" s="386"/>
      <c r="FLI17" s="386"/>
      <c r="FLJ17" s="386"/>
      <c r="FLK17" s="386"/>
      <c r="FLL17" s="386"/>
      <c r="FLM17" s="386"/>
      <c r="FLN17" s="386"/>
      <c r="FLO17" s="386"/>
      <c r="FLP17" s="386"/>
      <c r="FLQ17" s="386"/>
      <c r="FLR17" s="386"/>
      <c r="FLS17" s="386"/>
      <c r="FLT17" s="386"/>
      <c r="FLU17" s="386"/>
      <c r="FLV17" s="386"/>
      <c r="FLW17" s="386"/>
      <c r="FLX17" s="386"/>
      <c r="FLY17" s="386"/>
      <c r="FLZ17" s="386"/>
      <c r="FMA17" s="386"/>
      <c r="FMB17" s="386"/>
      <c r="FMC17" s="386"/>
      <c r="FMD17" s="386"/>
      <c r="FME17" s="386"/>
      <c r="FMF17" s="386"/>
      <c r="FMG17" s="386"/>
      <c r="FMH17" s="386"/>
      <c r="FMI17" s="386"/>
      <c r="FMJ17" s="386"/>
      <c r="FMK17" s="386"/>
      <c r="FML17" s="386"/>
      <c r="FMM17" s="386"/>
      <c r="FMN17" s="386"/>
      <c r="FMO17" s="386"/>
      <c r="FMP17" s="386"/>
      <c r="FMQ17" s="386"/>
      <c r="FMR17" s="386"/>
      <c r="FMS17" s="386"/>
      <c r="FMT17" s="386"/>
      <c r="FMU17" s="386"/>
      <c r="FMV17" s="386"/>
      <c r="FMW17" s="386"/>
      <c r="FMX17" s="386"/>
      <c r="FMY17" s="386"/>
      <c r="FMZ17" s="386"/>
      <c r="FNA17" s="386"/>
      <c r="FNB17" s="386"/>
      <c r="FNC17" s="386"/>
      <c r="FND17" s="386"/>
      <c r="FNE17" s="386"/>
      <c r="FNF17" s="386"/>
      <c r="FNG17" s="386"/>
      <c r="FNH17" s="386"/>
      <c r="FNI17" s="386"/>
      <c r="FNJ17" s="386"/>
      <c r="FNK17" s="386"/>
      <c r="FNL17" s="386"/>
      <c r="FNM17" s="386"/>
      <c r="FNN17" s="386"/>
      <c r="FNO17" s="386"/>
      <c r="FNP17" s="386"/>
      <c r="FNQ17" s="386"/>
      <c r="FNR17" s="386"/>
      <c r="FNS17" s="386"/>
      <c r="FNT17" s="386"/>
      <c r="FNU17" s="386"/>
      <c r="FNV17" s="386"/>
      <c r="FNW17" s="386"/>
      <c r="FNX17" s="386"/>
      <c r="FNY17" s="386"/>
      <c r="FNZ17" s="386"/>
      <c r="FOA17" s="386"/>
      <c r="FOB17" s="386"/>
      <c r="FOC17" s="386"/>
      <c r="FOD17" s="386"/>
      <c r="FOE17" s="386"/>
      <c r="FOF17" s="386"/>
      <c r="FOG17" s="386"/>
      <c r="FOH17" s="386"/>
      <c r="FOI17" s="386"/>
      <c r="FOJ17" s="386"/>
      <c r="FOK17" s="386"/>
      <c r="FOL17" s="386"/>
      <c r="FOM17" s="386"/>
      <c r="FON17" s="386"/>
      <c r="FOO17" s="386"/>
      <c r="FOP17" s="386"/>
      <c r="FOQ17" s="386"/>
      <c r="FOR17" s="386"/>
      <c r="FOS17" s="386"/>
      <c r="FOT17" s="386"/>
      <c r="FOU17" s="386"/>
      <c r="FOV17" s="386"/>
      <c r="FOW17" s="386"/>
      <c r="FOX17" s="386"/>
      <c r="FOY17" s="386"/>
      <c r="FOZ17" s="386"/>
      <c r="FPA17" s="386"/>
      <c r="FPB17" s="386"/>
      <c r="FPC17" s="386"/>
      <c r="FPD17" s="386"/>
      <c r="FPE17" s="386"/>
      <c r="FPF17" s="386"/>
      <c r="FPG17" s="386"/>
      <c r="FPH17" s="386"/>
      <c r="FPI17" s="386"/>
      <c r="FPJ17" s="386"/>
      <c r="FPK17" s="386"/>
      <c r="FPL17" s="386"/>
      <c r="FPM17" s="386"/>
      <c r="FPN17" s="386"/>
      <c r="FPO17" s="386"/>
      <c r="FPP17" s="386"/>
      <c r="FPQ17" s="386"/>
      <c r="FPR17" s="386"/>
      <c r="FPS17" s="386"/>
      <c r="FPT17" s="386"/>
      <c r="FPU17" s="386"/>
      <c r="FPV17" s="386"/>
      <c r="FPW17" s="386"/>
      <c r="FPX17" s="386"/>
      <c r="FPY17" s="386"/>
      <c r="FPZ17" s="386"/>
      <c r="FQA17" s="386"/>
      <c r="FQB17" s="386"/>
      <c r="FQC17" s="386"/>
      <c r="FQD17" s="386"/>
      <c r="FQE17" s="386"/>
      <c r="FQF17" s="386"/>
      <c r="FQG17" s="386"/>
      <c r="FQH17" s="386"/>
      <c r="FQI17" s="386"/>
      <c r="FQJ17" s="386"/>
      <c r="FQK17" s="386"/>
      <c r="FQL17" s="386"/>
      <c r="FQM17" s="386"/>
      <c r="FQN17" s="386"/>
      <c r="FQO17" s="386"/>
      <c r="FQP17" s="386"/>
      <c r="FQQ17" s="386"/>
      <c r="FQR17" s="386"/>
      <c r="FQS17" s="386"/>
      <c r="FQT17" s="386"/>
      <c r="FQU17" s="386"/>
      <c r="FQV17" s="386"/>
      <c r="FQW17" s="386"/>
      <c r="FQX17" s="386"/>
      <c r="FQY17" s="386"/>
      <c r="FQZ17" s="386"/>
      <c r="FRA17" s="386"/>
      <c r="FRB17" s="386"/>
      <c r="FRC17" s="386"/>
      <c r="FRD17" s="386"/>
      <c r="FRE17" s="386"/>
      <c r="FRF17" s="386"/>
      <c r="FRG17" s="386"/>
      <c r="FRH17" s="386"/>
      <c r="FRI17" s="386"/>
      <c r="FRJ17" s="386"/>
      <c r="FRK17" s="386"/>
      <c r="FRL17" s="386"/>
      <c r="FRM17" s="386"/>
      <c r="FRN17" s="386"/>
      <c r="FRO17" s="386"/>
      <c r="FRP17" s="386"/>
      <c r="FRQ17" s="386"/>
      <c r="FRR17" s="386"/>
      <c r="FRS17" s="386"/>
      <c r="FRT17" s="386"/>
      <c r="FRU17" s="386"/>
      <c r="FRV17" s="386"/>
      <c r="FRW17" s="386"/>
      <c r="FRX17" s="386"/>
      <c r="FRY17" s="386"/>
      <c r="FRZ17" s="386"/>
      <c r="FSA17" s="386"/>
      <c r="FSB17" s="386"/>
      <c r="FSC17" s="386"/>
      <c r="FSD17" s="386"/>
      <c r="FSE17" s="386"/>
      <c r="FSF17" s="386"/>
      <c r="FSG17" s="386"/>
      <c r="FSH17" s="386"/>
      <c r="FSI17" s="386"/>
      <c r="FSJ17" s="386"/>
      <c r="FSK17" s="386"/>
      <c r="FSL17" s="386"/>
      <c r="FSM17" s="386"/>
      <c r="FSN17" s="386"/>
      <c r="FSO17" s="386"/>
      <c r="FSP17" s="386"/>
      <c r="FSQ17" s="386"/>
      <c r="FSR17" s="386"/>
      <c r="FSS17" s="386"/>
      <c r="FST17" s="386"/>
      <c r="FSU17" s="386"/>
      <c r="FSV17" s="386"/>
      <c r="FSW17" s="386"/>
      <c r="FSX17" s="386"/>
      <c r="FSY17" s="386"/>
      <c r="FSZ17" s="386"/>
      <c r="FTA17" s="386"/>
      <c r="FTB17" s="386"/>
      <c r="FTC17" s="386"/>
      <c r="FTD17" s="386"/>
      <c r="FTE17" s="386"/>
      <c r="FTF17" s="386"/>
      <c r="FTG17" s="386"/>
      <c r="FTH17" s="386"/>
      <c r="FTI17" s="386"/>
      <c r="FTJ17" s="386"/>
      <c r="FTK17" s="386"/>
      <c r="FTL17" s="386"/>
      <c r="FTM17" s="386"/>
      <c r="FTN17" s="386"/>
      <c r="FTO17" s="386"/>
      <c r="FTP17" s="386"/>
      <c r="FTQ17" s="386"/>
      <c r="FTR17" s="386"/>
      <c r="FTS17" s="386"/>
      <c r="FTT17" s="386"/>
      <c r="FTU17" s="386"/>
      <c r="FTV17" s="386"/>
      <c r="FTW17" s="386"/>
      <c r="FTX17" s="386"/>
      <c r="FTY17" s="386"/>
      <c r="FTZ17" s="386"/>
      <c r="FUA17" s="386"/>
      <c r="FUB17" s="386"/>
      <c r="FUC17" s="386"/>
      <c r="FUD17" s="386"/>
      <c r="FUE17" s="386"/>
      <c r="FUF17" s="386"/>
      <c r="FUG17" s="386"/>
      <c r="FUH17" s="386"/>
      <c r="FUI17" s="386"/>
      <c r="FUJ17" s="386"/>
      <c r="FUK17" s="386"/>
      <c r="FUL17" s="386"/>
      <c r="FUM17" s="386"/>
      <c r="FUN17" s="386"/>
      <c r="FUO17" s="386"/>
      <c r="FUP17" s="386"/>
      <c r="FUQ17" s="386"/>
      <c r="FUR17" s="386"/>
      <c r="FUS17" s="386"/>
      <c r="FUT17" s="386"/>
      <c r="FUU17" s="386"/>
      <c r="FUV17" s="386"/>
      <c r="FUW17" s="386"/>
      <c r="FUX17" s="386"/>
      <c r="FUY17" s="386"/>
      <c r="FUZ17" s="386"/>
      <c r="FVA17" s="386"/>
      <c r="FVB17" s="386"/>
      <c r="FVC17" s="386"/>
      <c r="FVD17" s="386"/>
      <c r="FVE17" s="386"/>
      <c r="FVF17" s="386"/>
      <c r="FVG17" s="386"/>
      <c r="FVH17" s="386"/>
      <c r="FVI17" s="386"/>
      <c r="FVJ17" s="386"/>
      <c r="FVK17" s="386"/>
      <c r="FVL17" s="386"/>
      <c r="FVM17" s="386"/>
      <c r="FVN17" s="386"/>
      <c r="FVO17" s="386"/>
      <c r="FVP17" s="386"/>
      <c r="FVQ17" s="386"/>
      <c r="FVR17" s="386"/>
      <c r="FVS17" s="386"/>
      <c r="FVT17" s="386"/>
      <c r="FVU17" s="386"/>
      <c r="FVV17" s="386"/>
      <c r="FVW17" s="386"/>
      <c r="FVX17" s="386"/>
      <c r="FVY17" s="386"/>
      <c r="FVZ17" s="386"/>
      <c r="FWA17" s="386"/>
      <c r="FWB17" s="386"/>
      <c r="FWC17" s="386"/>
      <c r="FWD17" s="386"/>
      <c r="FWE17" s="386"/>
      <c r="FWF17" s="386"/>
      <c r="FWG17" s="386"/>
      <c r="FWH17" s="386"/>
      <c r="FWI17" s="386"/>
      <c r="FWJ17" s="386"/>
      <c r="FWK17" s="386"/>
      <c r="FWL17" s="386"/>
      <c r="FWM17" s="386"/>
      <c r="FWN17" s="386"/>
      <c r="FWO17" s="386"/>
      <c r="FWP17" s="386"/>
      <c r="FWQ17" s="386"/>
      <c r="FWR17" s="386"/>
      <c r="FWS17" s="386"/>
      <c r="FWT17" s="386"/>
      <c r="FWU17" s="386"/>
      <c r="FWV17" s="386"/>
      <c r="FWW17" s="386"/>
      <c r="FWX17" s="386"/>
      <c r="FWY17" s="386"/>
      <c r="FWZ17" s="386"/>
      <c r="FXA17" s="386"/>
      <c r="FXB17" s="386"/>
      <c r="FXC17" s="386"/>
      <c r="FXD17" s="386"/>
      <c r="FXE17" s="386"/>
      <c r="FXF17" s="386"/>
      <c r="FXG17" s="386"/>
      <c r="FXH17" s="386"/>
      <c r="FXI17" s="386"/>
      <c r="FXJ17" s="386"/>
      <c r="FXK17" s="386"/>
      <c r="FXL17" s="386"/>
      <c r="FXM17" s="386"/>
      <c r="FXN17" s="386"/>
      <c r="FXO17" s="386"/>
      <c r="FXP17" s="386"/>
      <c r="FXQ17" s="386"/>
      <c r="FXR17" s="386"/>
      <c r="FXS17" s="386"/>
      <c r="FXT17" s="386"/>
      <c r="FXU17" s="386"/>
      <c r="FXV17" s="386"/>
      <c r="FXW17" s="386"/>
      <c r="FXX17" s="386"/>
      <c r="FXY17" s="386"/>
      <c r="FXZ17" s="386"/>
      <c r="FYA17" s="386"/>
      <c r="FYB17" s="386"/>
      <c r="FYC17" s="386"/>
      <c r="FYD17" s="386"/>
      <c r="FYE17" s="386"/>
      <c r="FYF17" s="386"/>
      <c r="FYG17" s="386"/>
      <c r="FYH17" s="386"/>
      <c r="FYI17" s="386"/>
      <c r="FYJ17" s="386"/>
      <c r="FYK17" s="386"/>
      <c r="FYL17" s="386"/>
      <c r="FYM17" s="386"/>
      <c r="FYN17" s="386"/>
      <c r="FYO17" s="386"/>
      <c r="FYP17" s="386"/>
      <c r="FYQ17" s="386"/>
      <c r="FYR17" s="386"/>
      <c r="FYS17" s="386"/>
      <c r="FYT17" s="386"/>
      <c r="FYU17" s="386"/>
      <c r="FYV17" s="386"/>
      <c r="FYW17" s="386"/>
      <c r="FYX17" s="386"/>
      <c r="FYY17" s="386"/>
      <c r="FYZ17" s="386"/>
      <c r="FZA17" s="386"/>
      <c r="FZB17" s="386"/>
      <c r="FZC17" s="386"/>
      <c r="FZD17" s="386"/>
      <c r="FZE17" s="386"/>
      <c r="FZF17" s="386"/>
      <c r="FZG17" s="386"/>
      <c r="FZH17" s="386"/>
      <c r="FZI17" s="386"/>
      <c r="FZJ17" s="386"/>
      <c r="FZK17" s="386"/>
      <c r="FZL17" s="386"/>
      <c r="FZM17" s="386"/>
      <c r="FZN17" s="386"/>
      <c r="FZO17" s="386"/>
      <c r="FZP17" s="386"/>
      <c r="FZQ17" s="386"/>
      <c r="FZR17" s="386"/>
      <c r="FZS17" s="386"/>
      <c r="FZT17" s="386"/>
      <c r="FZU17" s="386"/>
      <c r="FZV17" s="386"/>
      <c r="FZW17" s="386"/>
      <c r="FZX17" s="386"/>
      <c r="FZY17" s="386"/>
      <c r="FZZ17" s="386"/>
      <c r="GAA17" s="386"/>
      <c r="GAB17" s="386"/>
      <c r="GAC17" s="386"/>
      <c r="GAD17" s="386"/>
      <c r="GAE17" s="386"/>
      <c r="GAF17" s="386"/>
      <c r="GAG17" s="386"/>
      <c r="GAH17" s="386"/>
      <c r="GAI17" s="386"/>
      <c r="GAJ17" s="386"/>
      <c r="GAK17" s="386"/>
      <c r="GAL17" s="386"/>
      <c r="GAM17" s="386"/>
      <c r="GAN17" s="386"/>
      <c r="GAO17" s="386"/>
      <c r="GAP17" s="386"/>
      <c r="GAQ17" s="386"/>
      <c r="GAR17" s="386"/>
      <c r="GAS17" s="386"/>
      <c r="GAT17" s="386"/>
      <c r="GAU17" s="386"/>
      <c r="GAV17" s="386"/>
      <c r="GAW17" s="386"/>
      <c r="GAX17" s="386"/>
      <c r="GAY17" s="386"/>
      <c r="GAZ17" s="386"/>
      <c r="GBA17" s="386"/>
      <c r="GBB17" s="386"/>
      <c r="GBC17" s="386"/>
      <c r="GBD17" s="386"/>
      <c r="GBE17" s="386"/>
      <c r="GBF17" s="386"/>
      <c r="GBG17" s="386"/>
      <c r="GBH17" s="386"/>
      <c r="GBI17" s="386"/>
      <c r="GBJ17" s="386"/>
      <c r="GBK17" s="386"/>
      <c r="GBL17" s="386"/>
      <c r="GBM17" s="386"/>
      <c r="GBN17" s="386"/>
      <c r="GBO17" s="386"/>
      <c r="GBP17" s="386"/>
      <c r="GBQ17" s="386"/>
      <c r="GBR17" s="386"/>
      <c r="GBS17" s="386"/>
      <c r="GBT17" s="386"/>
      <c r="GBU17" s="386"/>
      <c r="GBV17" s="386"/>
      <c r="GBW17" s="386"/>
      <c r="GBX17" s="386"/>
      <c r="GBY17" s="386"/>
      <c r="GBZ17" s="386"/>
      <c r="GCA17" s="386"/>
      <c r="GCB17" s="386"/>
      <c r="GCC17" s="386"/>
      <c r="GCD17" s="386"/>
      <c r="GCE17" s="386"/>
      <c r="GCF17" s="386"/>
      <c r="GCG17" s="386"/>
      <c r="GCH17" s="386"/>
      <c r="GCI17" s="386"/>
      <c r="GCJ17" s="386"/>
      <c r="GCK17" s="386"/>
      <c r="GCL17" s="386"/>
      <c r="GCM17" s="386"/>
      <c r="GCN17" s="386"/>
      <c r="GCO17" s="386"/>
      <c r="GCP17" s="386"/>
      <c r="GCQ17" s="386"/>
      <c r="GCR17" s="386"/>
      <c r="GCS17" s="386"/>
      <c r="GCT17" s="386"/>
      <c r="GCU17" s="386"/>
      <c r="GCV17" s="386"/>
      <c r="GCW17" s="386"/>
      <c r="GCX17" s="386"/>
      <c r="GCY17" s="386"/>
      <c r="GCZ17" s="386"/>
      <c r="GDA17" s="386"/>
      <c r="GDB17" s="386"/>
      <c r="GDC17" s="386"/>
      <c r="GDD17" s="386"/>
      <c r="GDE17" s="386"/>
      <c r="GDF17" s="386"/>
      <c r="GDG17" s="386"/>
      <c r="GDH17" s="386"/>
      <c r="GDI17" s="386"/>
      <c r="GDJ17" s="386"/>
      <c r="GDK17" s="386"/>
      <c r="GDL17" s="386"/>
      <c r="GDM17" s="386"/>
      <c r="GDN17" s="386"/>
      <c r="GDO17" s="386"/>
      <c r="GDP17" s="386"/>
      <c r="GDQ17" s="386"/>
      <c r="GDR17" s="386"/>
      <c r="GDS17" s="386"/>
      <c r="GDT17" s="386"/>
      <c r="GDU17" s="386"/>
      <c r="GDV17" s="386"/>
      <c r="GDW17" s="386"/>
      <c r="GDX17" s="386"/>
      <c r="GDY17" s="386"/>
      <c r="GDZ17" s="386"/>
      <c r="GEA17" s="386"/>
      <c r="GEB17" s="386"/>
      <c r="GEC17" s="386"/>
      <c r="GED17" s="386"/>
      <c r="GEE17" s="386"/>
      <c r="GEF17" s="386"/>
      <c r="GEG17" s="386"/>
      <c r="GEH17" s="386"/>
      <c r="GEI17" s="386"/>
      <c r="GEJ17" s="386"/>
      <c r="GEK17" s="386"/>
      <c r="GEL17" s="386"/>
      <c r="GEM17" s="386"/>
      <c r="GEN17" s="386"/>
      <c r="GEO17" s="386"/>
      <c r="GEP17" s="386"/>
      <c r="GEQ17" s="386"/>
      <c r="GER17" s="386"/>
      <c r="GES17" s="386"/>
      <c r="GET17" s="386"/>
      <c r="GEU17" s="386"/>
      <c r="GEV17" s="386"/>
      <c r="GEW17" s="386"/>
      <c r="GEX17" s="386"/>
      <c r="GEY17" s="386"/>
      <c r="GEZ17" s="386"/>
      <c r="GFA17" s="386"/>
      <c r="GFB17" s="386"/>
      <c r="GFC17" s="386"/>
      <c r="GFD17" s="386"/>
      <c r="GFE17" s="386"/>
      <c r="GFF17" s="386"/>
      <c r="GFG17" s="386"/>
      <c r="GFH17" s="386"/>
      <c r="GFI17" s="386"/>
      <c r="GFJ17" s="386"/>
      <c r="GFK17" s="386"/>
      <c r="GFL17" s="386"/>
      <c r="GFM17" s="386"/>
      <c r="GFN17" s="386"/>
      <c r="GFO17" s="386"/>
      <c r="GFP17" s="386"/>
      <c r="GFQ17" s="386"/>
      <c r="GFR17" s="386"/>
      <c r="GFS17" s="386"/>
      <c r="GFT17" s="386"/>
      <c r="GFU17" s="386"/>
      <c r="GFV17" s="386"/>
      <c r="GFW17" s="386"/>
      <c r="GFX17" s="386"/>
      <c r="GFY17" s="386"/>
      <c r="GFZ17" s="386"/>
      <c r="GGA17" s="386"/>
      <c r="GGB17" s="386"/>
      <c r="GGC17" s="386"/>
      <c r="GGD17" s="386"/>
      <c r="GGE17" s="386"/>
      <c r="GGF17" s="386"/>
      <c r="GGG17" s="386"/>
      <c r="GGH17" s="386"/>
      <c r="GGI17" s="386"/>
      <c r="GGJ17" s="386"/>
      <c r="GGK17" s="386"/>
      <c r="GGL17" s="386"/>
      <c r="GGM17" s="386"/>
      <c r="GGN17" s="386"/>
      <c r="GGO17" s="386"/>
      <c r="GGP17" s="386"/>
      <c r="GGQ17" s="386"/>
      <c r="GGR17" s="386"/>
      <c r="GGS17" s="386"/>
      <c r="GGT17" s="386"/>
      <c r="GGU17" s="386"/>
      <c r="GGV17" s="386"/>
      <c r="GGW17" s="386"/>
      <c r="GGX17" s="386"/>
      <c r="GGY17" s="386"/>
      <c r="GGZ17" s="386"/>
      <c r="GHA17" s="386"/>
      <c r="GHB17" s="386"/>
      <c r="GHC17" s="386"/>
      <c r="GHD17" s="386"/>
      <c r="GHE17" s="386"/>
      <c r="GHF17" s="386"/>
      <c r="GHG17" s="386"/>
      <c r="GHH17" s="386"/>
      <c r="GHI17" s="386"/>
      <c r="GHJ17" s="386"/>
      <c r="GHK17" s="386"/>
      <c r="GHL17" s="386"/>
      <c r="GHM17" s="386"/>
      <c r="GHN17" s="386"/>
      <c r="GHO17" s="386"/>
      <c r="GHP17" s="386"/>
      <c r="GHQ17" s="386"/>
      <c r="GHR17" s="386"/>
      <c r="GHS17" s="386"/>
      <c r="GHT17" s="386"/>
      <c r="GHU17" s="386"/>
      <c r="GHV17" s="386"/>
      <c r="GHW17" s="386"/>
      <c r="GHX17" s="386"/>
      <c r="GHY17" s="386"/>
      <c r="GHZ17" s="386"/>
      <c r="GIA17" s="386"/>
      <c r="GIB17" s="386"/>
      <c r="GIC17" s="386"/>
      <c r="GID17" s="386"/>
      <c r="GIE17" s="386"/>
      <c r="GIF17" s="386"/>
      <c r="GIG17" s="386"/>
      <c r="GIH17" s="386"/>
      <c r="GII17" s="386"/>
      <c r="GIJ17" s="386"/>
      <c r="GIK17" s="386"/>
      <c r="GIL17" s="386"/>
      <c r="GIM17" s="386"/>
      <c r="GIN17" s="386"/>
      <c r="GIO17" s="386"/>
      <c r="GIP17" s="386"/>
      <c r="GIQ17" s="386"/>
      <c r="GIR17" s="386"/>
      <c r="GIS17" s="386"/>
      <c r="GIT17" s="386"/>
      <c r="GIU17" s="386"/>
      <c r="GIV17" s="386"/>
      <c r="GIW17" s="386"/>
      <c r="GIX17" s="386"/>
      <c r="GIY17" s="386"/>
      <c r="GIZ17" s="386"/>
      <c r="GJA17" s="386"/>
      <c r="GJB17" s="386"/>
      <c r="GJC17" s="386"/>
      <c r="GJD17" s="386"/>
      <c r="GJE17" s="386"/>
      <c r="GJF17" s="386"/>
      <c r="GJG17" s="386"/>
      <c r="GJH17" s="386"/>
      <c r="GJI17" s="386"/>
      <c r="GJJ17" s="386"/>
      <c r="GJK17" s="386"/>
      <c r="GJL17" s="386"/>
      <c r="GJM17" s="386"/>
      <c r="GJN17" s="386"/>
      <c r="GJO17" s="386"/>
      <c r="GJP17" s="386"/>
      <c r="GJQ17" s="386"/>
      <c r="GJR17" s="386"/>
      <c r="GJS17" s="386"/>
      <c r="GJT17" s="386"/>
      <c r="GJU17" s="386"/>
      <c r="GJV17" s="386"/>
      <c r="GJW17" s="386"/>
      <c r="GJX17" s="386"/>
      <c r="GJY17" s="386"/>
      <c r="GJZ17" s="386"/>
      <c r="GKA17" s="386"/>
      <c r="GKB17" s="386"/>
      <c r="GKC17" s="386"/>
      <c r="GKD17" s="386"/>
      <c r="GKE17" s="386"/>
      <c r="GKF17" s="386"/>
      <c r="GKG17" s="386"/>
      <c r="GKH17" s="386"/>
      <c r="GKI17" s="386"/>
      <c r="GKJ17" s="386"/>
      <c r="GKK17" s="386"/>
      <c r="GKL17" s="386"/>
      <c r="GKM17" s="386"/>
      <c r="GKN17" s="386"/>
      <c r="GKO17" s="386"/>
      <c r="GKP17" s="386"/>
      <c r="GKQ17" s="386"/>
      <c r="GKR17" s="386"/>
      <c r="GKS17" s="386"/>
      <c r="GKT17" s="386"/>
      <c r="GKU17" s="386"/>
      <c r="GKV17" s="386"/>
      <c r="GKW17" s="386"/>
      <c r="GKX17" s="386"/>
      <c r="GKY17" s="386"/>
      <c r="GKZ17" s="386"/>
      <c r="GLA17" s="386"/>
      <c r="GLB17" s="386"/>
      <c r="GLC17" s="386"/>
      <c r="GLD17" s="386"/>
      <c r="GLE17" s="386"/>
      <c r="GLF17" s="386"/>
      <c r="GLG17" s="386"/>
      <c r="GLH17" s="386"/>
      <c r="GLI17" s="386"/>
      <c r="GLJ17" s="386"/>
      <c r="GLK17" s="386"/>
      <c r="GLL17" s="386"/>
      <c r="GLM17" s="386"/>
      <c r="GLN17" s="386"/>
      <c r="GLO17" s="386"/>
      <c r="GLP17" s="386"/>
      <c r="GLQ17" s="386"/>
      <c r="GLR17" s="386"/>
      <c r="GLS17" s="386"/>
      <c r="GLT17" s="386"/>
      <c r="GLU17" s="386"/>
      <c r="GLV17" s="386"/>
      <c r="GLW17" s="386"/>
      <c r="GLX17" s="386"/>
      <c r="GLY17" s="386"/>
      <c r="GLZ17" s="386"/>
      <c r="GMA17" s="386"/>
      <c r="GMB17" s="386"/>
      <c r="GMC17" s="386"/>
      <c r="GMD17" s="386"/>
      <c r="GME17" s="386"/>
      <c r="GMF17" s="386"/>
      <c r="GMG17" s="386"/>
      <c r="GMH17" s="386"/>
      <c r="GMI17" s="386"/>
      <c r="GMJ17" s="386"/>
      <c r="GMK17" s="386"/>
      <c r="GML17" s="386"/>
      <c r="GMM17" s="386"/>
      <c r="GMN17" s="386"/>
      <c r="GMO17" s="386"/>
      <c r="GMP17" s="386"/>
      <c r="GMQ17" s="386"/>
      <c r="GMR17" s="386"/>
      <c r="GMS17" s="386"/>
      <c r="GMT17" s="386"/>
      <c r="GMU17" s="386"/>
      <c r="GMV17" s="386"/>
      <c r="GMW17" s="386"/>
      <c r="GMX17" s="386"/>
      <c r="GMY17" s="386"/>
      <c r="GMZ17" s="386"/>
      <c r="GNA17" s="386"/>
      <c r="GNB17" s="386"/>
      <c r="GNC17" s="386"/>
      <c r="GND17" s="386"/>
      <c r="GNE17" s="386"/>
      <c r="GNF17" s="386"/>
      <c r="GNG17" s="386"/>
      <c r="GNH17" s="386"/>
      <c r="GNI17" s="386"/>
      <c r="GNJ17" s="386"/>
      <c r="GNK17" s="386"/>
      <c r="GNL17" s="386"/>
      <c r="GNM17" s="386"/>
      <c r="GNN17" s="386"/>
      <c r="GNO17" s="386"/>
      <c r="GNP17" s="386"/>
      <c r="GNQ17" s="386"/>
      <c r="GNR17" s="386"/>
      <c r="GNS17" s="386"/>
      <c r="GNT17" s="386"/>
      <c r="GNU17" s="386"/>
      <c r="GNV17" s="386"/>
      <c r="GNW17" s="386"/>
      <c r="GNX17" s="386"/>
      <c r="GNY17" s="386"/>
      <c r="GNZ17" s="386"/>
      <c r="GOA17" s="386"/>
      <c r="GOB17" s="386"/>
      <c r="GOC17" s="386"/>
      <c r="GOD17" s="386"/>
      <c r="GOE17" s="386"/>
      <c r="GOF17" s="386"/>
      <c r="GOG17" s="386"/>
      <c r="GOH17" s="386"/>
      <c r="GOI17" s="386"/>
      <c r="GOJ17" s="386"/>
      <c r="GOK17" s="386"/>
      <c r="GOL17" s="386"/>
      <c r="GOM17" s="386"/>
      <c r="GON17" s="386"/>
      <c r="GOO17" s="386"/>
      <c r="GOP17" s="386"/>
      <c r="GOQ17" s="386"/>
      <c r="GOR17" s="386"/>
      <c r="GOS17" s="386"/>
      <c r="GOT17" s="386"/>
      <c r="GOU17" s="386"/>
      <c r="GOV17" s="386"/>
      <c r="GOW17" s="386"/>
      <c r="GOX17" s="386"/>
      <c r="GOY17" s="386"/>
      <c r="GOZ17" s="386"/>
      <c r="GPA17" s="386"/>
      <c r="GPB17" s="386"/>
      <c r="GPC17" s="386"/>
      <c r="GPD17" s="386"/>
      <c r="GPE17" s="386"/>
      <c r="GPF17" s="386"/>
      <c r="GPG17" s="386"/>
      <c r="GPH17" s="386"/>
      <c r="GPI17" s="386"/>
      <c r="GPJ17" s="386"/>
      <c r="GPK17" s="386"/>
      <c r="GPL17" s="386"/>
      <c r="GPM17" s="386"/>
      <c r="GPN17" s="386"/>
      <c r="GPO17" s="386"/>
      <c r="GPP17" s="386"/>
      <c r="GPQ17" s="386"/>
      <c r="GPR17" s="386"/>
      <c r="GPS17" s="386"/>
      <c r="GPT17" s="386"/>
      <c r="GPU17" s="386"/>
      <c r="GPV17" s="386"/>
      <c r="GPW17" s="386"/>
      <c r="GPX17" s="386"/>
      <c r="GPY17" s="386"/>
      <c r="GPZ17" s="386"/>
      <c r="GQA17" s="386"/>
      <c r="GQB17" s="386"/>
      <c r="GQC17" s="386"/>
      <c r="GQD17" s="386"/>
      <c r="GQE17" s="386"/>
      <c r="GQF17" s="386"/>
      <c r="GQG17" s="386"/>
      <c r="GQH17" s="386"/>
      <c r="GQI17" s="386"/>
      <c r="GQJ17" s="386"/>
      <c r="GQK17" s="386"/>
      <c r="GQL17" s="386"/>
      <c r="GQM17" s="386"/>
      <c r="GQN17" s="386"/>
      <c r="GQO17" s="386"/>
      <c r="GQP17" s="386"/>
      <c r="GQQ17" s="386"/>
      <c r="GQR17" s="386"/>
      <c r="GQS17" s="386"/>
      <c r="GQT17" s="386"/>
      <c r="GQU17" s="386"/>
      <c r="GQV17" s="386"/>
      <c r="GQW17" s="386"/>
      <c r="GQX17" s="386"/>
      <c r="GQY17" s="386"/>
      <c r="GQZ17" s="386"/>
      <c r="GRA17" s="386"/>
      <c r="GRB17" s="386"/>
      <c r="GRC17" s="386"/>
      <c r="GRD17" s="386"/>
      <c r="GRE17" s="386"/>
      <c r="GRF17" s="386"/>
      <c r="GRG17" s="386"/>
      <c r="GRH17" s="386"/>
      <c r="GRI17" s="386"/>
      <c r="GRJ17" s="386"/>
      <c r="GRK17" s="386"/>
      <c r="GRL17" s="386"/>
      <c r="GRM17" s="386"/>
      <c r="GRN17" s="386"/>
      <c r="GRO17" s="386"/>
      <c r="GRP17" s="386"/>
      <c r="GRQ17" s="386"/>
      <c r="GRR17" s="386"/>
      <c r="GRS17" s="386"/>
      <c r="GRT17" s="386"/>
      <c r="GRU17" s="386"/>
      <c r="GRV17" s="386"/>
      <c r="GRW17" s="386"/>
      <c r="GRX17" s="386"/>
      <c r="GRY17" s="386"/>
      <c r="GRZ17" s="386"/>
      <c r="GSA17" s="386"/>
      <c r="GSB17" s="386"/>
      <c r="GSC17" s="386"/>
      <c r="GSD17" s="386"/>
      <c r="GSE17" s="386"/>
      <c r="GSF17" s="386"/>
      <c r="GSG17" s="386"/>
      <c r="GSH17" s="386"/>
      <c r="GSI17" s="386"/>
      <c r="GSJ17" s="386"/>
      <c r="GSK17" s="386"/>
      <c r="GSL17" s="386"/>
      <c r="GSM17" s="386"/>
      <c r="GSN17" s="386"/>
      <c r="GSO17" s="386"/>
      <c r="GSP17" s="386"/>
      <c r="GSQ17" s="386"/>
      <c r="GSR17" s="386"/>
      <c r="GSS17" s="386"/>
      <c r="GST17" s="386"/>
      <c r="GSU17" s="386"/>
      <c r="GSV17" s="386"/>
      <c r="GSW17" s="386"/>
      <c r="GSX17" s="386"/>
      <c r="GSY17" s="386"/>
      <c r="GSZ17" s="386"/>
      <c r="GTA17" s="386"/>
      <c r="GTB17" s="386"/>
      <c r="GTC17" s="386"/>
      <c r="GTD17" s="386"/>
      <c r="GTE17" s="386"/>
      <c r="GTF17" s="386"/>
      <c r="GTG17" s="386"/>
      <c r="GTH17" s="386"/>
      <c r="GTI17" s="386"/>
      <c r="GTJ17" s="386"/>
      <c r="GTK17" s="386"/>
      <c r="GTL17" s="386"/>
      <c r="GTM17" s="386"/>
      <c r="GTN17" s="386"/>
      <c r="GTO17" s="386"/>
      <c r="GTP17" s="386"/>
      <c r="GTQ17" s="386"/>
      <c r="GTR17" s="386"/>
      <c r="GTS17" s="386"/>
      <c r="GTT17" s="386"/>
      <c r="GTU17" s="386"/>
      <c r="GTV17" s="386"/>
      <c r="GTW17" s="386"/>
      <c r="GTX17" s="386"/>
      <c r="GTY17" s="386"/>
      <c r="GTZ17" s="386"/>
      <c r="GUA17" s="386"/>
      <c r="GUB17" s="386"/>
      <c r="GUC17" s="386"/>
      <c r="GUD17" s="386"/>
      <c r="GUE17" s="386"/>
      <c r="GUF17" s="386"/>
      <c r="GUG17" s="386"/>
      <c r="GUH17" s="386"/>
      <c r="GUI17" s="386"/>
      <c r="GUJ17" s="386"/>
      <c r="GUK17" s="386"/>
      <c r="GUL17" s="386"/>
      <c r="GUM17" s="386"/>
      <c r="GUN17" s="386"/>
      <c r="GUO17" s="386"/>
      <c r="GUP17" s="386"/>
      <c r="GUQ17" s="386"/>
      <c r="GUR17" s="386"/>
      <c r="GUS17" s="386"/>
      <c r="GUT17" s="386"/>
      <c r="GUU17" s="386"/>
      <c r="GUV17" s="386"/>
      <c r="GUW17" s="386"/>
      <c r="GUX17" s="386"/>
      <c r="GUY17" s="386"/>
      <c r="GUZ17" s="386"/>
      <c r="GVA17" s="386"/>
      <c r="GVB17" s="386"/>
      <c r="GVC17" s="386"/>
      <c r="GVD17" s="386"/>
      <c r="GVE17" s="386"/>
      <c r="GVF17" s="386"/>
      <c r="GVG17" s="386"/>
      <c r="GVH17" s="386"/>
      <c r="GVI17" s="386"/>
      <c r="GVJ17" s="386"/>
      <c r="GVK17" s="386"/>
      <c r="GVL17" s="386"/>
      <c r="GVM17" s="386"/>
      <c r="GVN17" s="386"/>
      <c r="GVO17" s="386"/>
      <c r="GVP17" s="386"/>
      <c r="GVQ17" s="386"/>
      <c r="GVR17" s="386"/>
      <c r="GVS17" s="386"/>
      <c r="GVT17" s="386"/>
      <c r="GVU17" s="386"/>
      <c r="GVV17" s="386"/>
      <c r="GVW17" s="386"/>
      <c r="GVX17" s="386"/>
      <c r="GVY17" s="386"/>
      <c r="GVZ17" s="386"/>
      <c r="GWA17" s="386"/>
      <c r="GWB17" s="386"/>
      <c r="GWC17" s="386"/>
      <c r="GWD17" s="386"/>
      <c r="GWE17" s="386"/>
      <c r="GWF17" s="386"/>
      <c r="GWG17" s="386"/>
      <c r="GWH17" s="386"/>
      <c r="GWI17" s="386"/>
      <c r="GWJ17" s="386"/>
      <c r="GWK17" s="386"/>
      <c r="GWL17" s="386"/>
      <c r="GWM17" s="386"/>
      <c r="GWN17" s="386"/>
      <c r="GWO17" s="386"/>
      <c r="GWP17" s="386"/>
      <c r="GWQ17" s="386"/>
      <c r="GWR17" s="386"/>
      <c r="GWS17" s="386"/>
      <c r="GWT17" s="386"/>
      <c r="GWU17" s="386"/>
      <c r="GWV17" s="386"/>
      <c r="GWW17" s="386"/>
      <c r="GWX17" s="386"/>
      <c r="GWY17" s="386"/>
      <c r="GWZ17" s="386"/>
      <c r="GXA17" s="386"/>
      <c r="GXB17" s="386"/>
      <c r="GXC17" s="386"/>
      <c r="GXD17" s="386"/>
      <c r="GXE17" s="386"/>
      <c r="GXF17" s="386"/>
      <c r="GXG17" s="386"/>
      <c r="GXH17" s="386"/>
      <c r="GXI17" s="386"/>
      <c r="GXJ17" s="386"/>
      <c r="GXK17" s="386"/>
      <c r="GXL17" s="386"/>
      <c r="GXM17" s="386"/>
      <c r="GXN17" s="386"/>
      <c r="GXO17" s="386"/>
      <c r="GXP17" s="386"/>
      <c r="GXQ17" s="386"/>
      <c r="GXR17" s="386"/>
      <c r="GXS17" s="386"/>
      <c r="GXT17" s="386"/>
      <c r="GXU17" s="386"/>
      <c r="GXV17" s="386"/>
      <c r="GXW17" s="386"/>
      <c r="GXX17" s="386"/>
      <c r="GXY17" s="386"/>
      <c r="GXZ17" s="386"/>
      <c r="GYA17" s="386"/>
      <c r="GYB17" s="386"/>
      <c r="GYC17" s="386"/>
      <c r="GYD17" s="386"/>
      <c r="GYE17" s="386"/>
      <c r="GYF17" s="386"/>
      <c r="GYG17" s="386"/>
      <c r="GYH17" s="386"/>
      <c r="GYI17" s="386"/>
      <c r="GYJ17" s="386"/>
      <c r="GYK17" s="386"/>
      <c r="GYL17" s="386"/>
      <c r="GYM17" s="386"/>
      <c r="GYN17" s="386"/>
      <c r="GYO17" s="386"/>
      <c r="GYP17" s="386"/>
      <c r="GYQ17" s="386"/>
      <c r="GYR17" s="386"/>
      <c r="GYS17" s="386"/>
      <c r="GYT17" s="386"/>
      <c r="GYU17" s="386"/>
      <c r="GYV17" s="386"/>
      <c r="GYW17" s="386"/>
      <c r="GYX17" s="386"/>
      <c r="GYY17" s="386"/>
      <c r="GYZ17" s="386"/>
      <c r="GZA17" s="386"/>
      <c r="GZB17" s="386"/>
      <c r="GZC17" s="386"/>
      <c r="GZD17" s="386"/>
      <c r="GZE17" s="386"/>
      <c r="GZF17" s="386"/>
      <c r="GZG17" s="386"/>
      <c r="GZH17" s="386"/>
      <c r="GZI17" s="386"/>
      <c r="GZJ17" s="386"/>
      <c r="GZK17" s="386"/>
      <c r="GZL17" s="386"/>
      <c r="GZM17" s="386"/>
      <c r="GZN17" s="386"/>
      <c r="GZO17" s="386"/>
      <c r="GZP17" s="386"/>
      <c r="GZQ17" s="386"/>
      <c r="GZR17" s="386"/>
      <c r="GZS17" s="386"/>
      <c r="GZT17" s="386"/>
      <c r="GZU17" s="386"/>
      <c r="GZV17" s="386"/>
      <c r="GZW17" s="386"/>
      <c r="GZX17" s="386"/>
      <c r="GZY17" s="386"/>
      <c r="GZZ17" s="386"/>
      <c r="HAA17" s="386"/>
      <c r="HAB17" s="386"/>
      <c r="HAC17" s="386"/>
      <c r="HAD17" s="386"/>
      <c r="HAE17" s="386"/>
      <c r="HAF17" s="386"/>
      <c r="HAG17" s="386"/>
      <c r="HAH17" s="386"/>
      <c r="HAI17" s="386"/>
      <c r="HAJ17" s="386"/>
      <c r="HAK17" s="386"/>
      <c r="HAL17" s="386"/>
      <c r="HAM17" s="386"/>
      <c r="HAN17" s="386"/>
      <c r="HAO17" s="386"/>
      <c r="HAP17" s="386"/>
      <c r="HAQ17" s="386"/>
      <c r="HAR17" s="386"/>
      <c r="HAS17" s="386"/>
      <c r="HAT17" s="386"/>
      <c r="HAU17" s="386"/>
      <c r="HAV17" s="386"/>
      <c r="HAW17" s="386"/>
      <c r="HAX17" s="386"/>
      <c r="HAY17" s="386"/>
      <c r="HAZ17" s="386"/>
      <c r="HBA17" s="386"/>
      <c r="HBB17" s="386"/>
      <c r="HBC17" s="386"/>
      <c r="HBD17" s="386"/>
      <c r="HBE17" s="386"/>
      <c r="HBF17" s="386"/>
      <c r="HBG17" s="386"/>
      <c r="HBH17" s="386"/>
      <c r="HBI17" s="386"/>
      <c r="HBJ17" s="386"/>
      <c r="HBK17" s="386"/>
      <c r="HBL17" s="386"/>
      <c r="HBM17" s="386"/>
      <c r="HBN17" s="386"/>
      <c r="HBO17" s="386"/>
      <c r="HBP17" s="386"/>
      <c r="HBQ17" s="386"/>
      <c r="HBR17" s="386"/>
      <c r="HBS17" s="386"/>
      <c r="HBT17" s="386"/>
      <c r="HBU17" s="386"/>
      <c r="HBV17" s="386"/>
      <c r="HBW17" s="386"/>
      <c r="HBX17" s="386"/>
      <c r="HBY17" s="386"/>
      <c r="HBZ17" s="386"/>
      <c r="HCA17" s="386"/>
      <c r="HCB17" s="386"/>
      <c r="HCC17" s="386"/>
      <c r="HCD17" s="386"/>
      <c r="HCE17" s="386"/>
      <c r="HCF17" s="386"/>
      <c r="HCG17" s="386"/>
      <c r="HCH17" s="386"/>
      <c r="HCI17" s="386"/>
      <c r="HCJ17" s="386"/>
      <c r="HCK17" s="386"/>
      <c r="HCL17" s="386"/>
      <c r="HCM17" s="386"/>
      <c r="HCN17" s="386"/>
      <c r="HCO17" s="386"/>
      <c r="HCP17" s="386"/>
      <c r="HCQ17" s="386"/>
      <c r="HCR17" s="386"/>
      <c r="HCS17" s="386"/>
      <c r="HCT17" s="386"/>
      <c r="HCU17" s="386"/>
      <c r="HCV17" s="386"/>
      <c r="HCW17" s="386"/>
      <c r="HCX17" s="386"/>
      <c r="HCY17" s="386"/>
      <c r="HCZ17" s="386"/>
      <c r="HDA17" s="386"/>
      <c r="HDB17" s="386"/>
      <c r="HDC17" s="386"/>
      <c r="HDD17" s="386"/>
      <c r="HDE17" s="386"/>
      <c r="HDF17" s="386"/>
      <c r="HDG17" s="386"/>
      <c r="HDH17" s="386"/>
      <c r="HDI17" s="386"/>
      <c r="HDJ17" s="386"/>
      <c r="HDK17" s="386"/>
      <c r="HDL17" s="386"/>
      <c r="HDM17" s="386"/>
      <c r="HDN17" s="386"/>
      <c r="HDO17" s="386"/>
      <c r="HDP17" s="386"/>
      <c r="HDQ17" s="386"/>
      <c r="HDR17" s="386"/>
      <c r="HDS17" s="386"/>
      <c r="HDT17" s="386"/>
      <c r="HDU17" s="386"/>
      <c r="HDV17" s="386"/>
      <c r="HDW17" s="386"/>
      <c r="HDX17" s="386"/>
      <c r="HDY17" s="386"/>
      <c r="HDZ17" s="386"/>
      <c r="HEA17" s="386"/>
      <c r="HEB17" s="386"/>
      <c r="HEC17" s="386"/>
      <c r="HED17" s="386"/>
      <c r="HEE17" s="386"/>
      <c r="HEF17" s="386"/>
      <c r="HEG17" s="386"/>
      <c r="HEH17" s="386"/>
      <c r="HEI17" s="386"/>
      <c r="HEJ17" s="386"/>
      <c r="HEK17" s="386"/>
      <c r="HEL17" s="386"/>
      <c r="HEM17" s="386"/>
      <c r="HEN17" s="386"/>
      <c r="HEO17" s="386"/>
      <c r="HEP17" s="386"/>
      <c r="HEQ17" s="386"/>
      <c r="HER17" s="386"/>
      <c r="HES17" s="386"/>
      <c r="HET17" s="386"/>
      <c r="HEU17" s="386"/>
      <c r="HEV17" s="386"/>
      <c r="HEW17" s="386"/>
      <c r="HEX17" s="386"/>
      <c r="HEY17" s="386"/>
      <c r="HEZ17" s="386"/>
      <c r="HFA17" s="386"/>
      <c r="HFB17" s="386"/>
      <c r="HFC17" s="386"/>
      <c r="HFD17" s="386"/>
      <c r="HFE17" s="386"/>
      <c r="HFF17" s="386"/>
      <c r="HFG17" s="386"/>
      <c r="HFH17" s="386"/>
      <c r="HFI17" s="386"/>
      <c r="HFJ17" s="386"/>
      <c r="HFK17" s="386"/>
      <c r="HFL17" s="386"/>
      <c r="HFM17" s="386"/>
      <c r="HFN17" s="386"/>
      <c r="HFO17" s="386"/>
      <c r="HFP17" s="386"/>
      <c r="HFQ17" s="386"/>
      <c r="HFR17" s="386"/>
      <c r="HFS17" s="386"/>
      <c r="HFT17" s="386"/>
      <c r="HFU17" s="386"/>
      <c r="HFV17" s="386"/>
      <c r="HFW17" s="386"/>
      <c r="HFX17" s="386"/>
      <c r="HFY17" s="386"/>
      <c r="HFZ17" s="386"/>
      <c r="HGA17" s="386"/>
      <c r="HGB17" s="386"/>
      <c r="HGC17" s="386"/>
      <c r="HGD17" s="386"/>
      <c r="HGE17" s="386"/>
      <c r="HGF17" s="386"/>
      <c r="HGG17" s="386"/>
      <c r="HGH17" s="386"/>
      <c r="HGI17" s="386"/>
      <c r="HGJ17" s="386"/>
      <c r="HGK17" s="386"/>
      <c r="HGL17" s="386"/>
      <c r="HGM17" s="386"/>
      <c r="HGN17" s="386"/>
      <c r="HGO17" s="386"/>
      <c r="HGP17" s="386"/>
      <c r="HGQ17" s="386"/>
      <c r="HGR17" s="386"/>
      <c r="HGS17" s="386"/>
      <c r="HGT17" s="386"/>
      <c r="HGU17" s="386"/>
      <c r="HGV17" s="386"/>
      <c r="HGW17" s="386"/>
      <c r="HGX17" s="386"/>
      <c r="HGY17" s="386"/>
      <c r="HGZ17" s="386"/>
      <c r="HHA17" s="386"/>
      <c r="HHB17" s="386"/>
      <c r="HHC17" s="386"/>
      <c r="HHD17" s="386"/>
      <c r="HHE17" s="386"/>
      <c r="HHF17" s="386"/>
      <c r="HHG17" s="386"/>
      <c r="HHH17" s="386"/>
      <c r="HHI17" s="386"/>
      <c r="HHJ17" s="386"/>
      <c r="HHK17" s="386"/>
      <c r="HHL17" s="386"/>
      <c r="HHM17" s="386"/>
      <c r="HHN17" s="386"/>
      <c r="HHO17" s="386"/>
      <c r="HHP17" s="386"/>
      <c r="HHQ17" s="386"/>
      <c r="HHR17" s="386"/>
      <c r="HHS17" s="386"/>
      <c r="HHT17" s="386"/>
      <c r="HHU17" s="386"/>
      <c r="HHV17" s="386"/>
      <c r="HHW17" s="386"/>
      <c r="HHX17" s="386"/>
      <c r="HHY17" s="386"/>
      <c r="HHZ17" s="386"/>
      <c r="HIA17" s="386"/>
      <c r="HIB17" s="386"/>
      <c r="HIC17" s="386"/>
      <c r="HID17" s="386"/>
      <c r="HIE17" s="386"/>
      <c r="HIF17" s="386"/>
      <c r="HIG17" s="386"/>
      <c r="HIH17" s="386"/>
      <c r="HII17" s="386"/>
      <c r="HIJ17" s="386"/>
      <c r="HIK17" s="386"/>
      <c r="HIL17" s="386"/>
      <c r="HIM17" s="386"/>
      <c r="HIN17" s="386"/>
      <c r="HIO17" s="386"/>
      <c r="HIP17" s="386"/>
      <c r="HIQ17" s="386"/>
      <c r="HIR17" s="386"/>
      <c r="HIS17" s="386"/>
      <c r="HIT17" s="386"/>
      <c r="HIU17" s="386"/>
      <c r="HIV17" s="386"/>
      <c r="HIW17" s="386"/>
      <c r="HIX17" s="386"/>
      <c r="HIY17" s="386"/>
      <c r="HIZ17" s="386"/>
      <c r="HJA17" s="386"/>
      <c r="HJB17" s="386"/>
      <c r="HJC17" s="386"/>
      <c r="HJD17" s="386"/>
      <c r="HJE17" s="386"/>
      <c r="HJF17" s="386"/>
      <c r="HJG17" s="386"/>
      <c r="HJH17" s="386"/>
      <c r="HJI17" s="386"/>
      <c r="HJJ17" s="386"/>
      <c r="HJK17" s="386"/>
      <c r="HJL17" s="386"/>
      <c r="HJM17" s="386"/>
      <c r="HJN17" s="386"/>
      <c r="HJO17" s="386"/>
      <c r="HJP17" s="386"/>
      <c r="HJQ17" s="386"/>
      <c r="HJR17" s="386"/>
      <c r="HJS17" s="386"/>
      <c r="HJT17" s="386"/>
      <c r="HJU17" s="386"/>
      <c r="HJV17" s="386"/>
      <c r="HJW17" s="386"/>
      <c r="HJX17" s="386"/>
      <c r="HJY17" s="386"/>
      <c r="HJZ17" s="386"/>
      <c r="HKA17" s="386"/>
      <c r="HKB17" s="386"/>
      <c r="HKC17" s="386"/>
      <c r="HKD17" s="386"/>
      <c r="HKE17" s="386"/>
      <c r="HKF17" s="386"/>
      <c r="HKG17" s="386"/>
      <c r="HKH17" s="386"/>
      <c r="HKI17" s="386"/>
      <c r="HKJ17" s="386"/>
      <c r="HKK17" s="386"/>
      <c r="HKL17" s="386"/>
      <c r="HKM17" s="386"/>
      <c r="HKN17" s="386"/>
      <c r="HKO17" s="386"/>
      <c r="HKP17" s="386"/>
      <c r="HKQ17" s="386"/>
      <c r="HKR17" s="386"/>
      <c r="HKS17" s="386"/>
      <c r="HKT17" s="386"/>
      <c r="HKU17" s="386"/>
      <c r="HKV17" s="386"/>
      <c r="HKW17" s="386"/>
      <c r="HKX17" s="386"/>
      <c r="HKY17" s="386"/>
      <c r="HKZ17" s="386"/>
      <c r="HLA17" s="386"/>
      <c r="HLB17" s="386"/>
      <c r="HLC17" s="386"/>
      <c r="HLD17" s="386"/>
      <c r="HLE17" s="386"/>
      <c r="HLF17" s="386"/>
      <c r="HLG17" s="386"/>
      <c r="HLH17" s="386"/>
      <c r="HLI17" s="386"/>
      <c r="HLJ17" s="386"/>
      <c r="HLK17" s="386"/>
      <c r="HLL17" s="386"/>
      <c r="HLM17" s="386"/>
      <c r="HLN17" s="386"/>
      <c r="HLO17" s="386"/>
      <c r="HLP17" s="386"/>
      <c r="HLQ17" s="386"/>
      <c r="HLR17" s="386"/>
      <c r="HLS17" s="386"/>
      <c r="HLT17" s="386"/>
      <c r="HLU17" s="386"/>
      <c r="HLV17" s="386"/>
      <c r="HLW17" s="386"/>
      <c r="HLX17" s="386"/>
      <c r="HLY17" s="386"/>
      <c r="HLZ17" s="386"/>
      <c r="HMA17" s="386"/>
      <c r="HMB17" s="386"/>
      <c r="HMC17" s="386"/>
      <c r="HMD17" s="386"/>
      <c r="HME17" s="386"/>
      <c r="HMF17" s="386"/>
      <c r="HMG17" s="386"/>
      <c r="HMH17" s="386"/>
      <c r="HMI17" s="386"/>
      <c r="HMJ17" s="386"/>
      <c r="HMK17" s="386"/>
      <c r="HML17" s="386"/>
      <c r="HMM17" s="386"/>
      <c r="HMN17" s="386"/>
      <c r="HMO17" s="386"/>
      <c r="HMP17" s="386"/>
      <c r="HMQ17" s="386"/>
      <c r="HMR17" s="386"/>
      <c r="HMS17" s="386"/>
      <c r="HMT17" s="386"/>
      <c r="HMU17" s="386"/>
      <c r="HMV17" s="386"/>
      <c r="HMW17" s="386"/>
      <c r="HMX17" s="386"/>
      <c r="HMY17" s="386"/>
      <c r="HMZ17" s="386"/>
      <c r="HNA17" s="386"/>
      <c r="HNB17" s="386"/>
      <c r="HNC17" s="386"/>
      <c r="HND17" s="386"/>
      <c r="HNE17" s="386"/>
      <c r="HNF17" s="386"/>
      <c r="HNG17" s="386"/>
      <c r="HNH17" s="386"/>
      <c r="HNI17" s="386"/>
      <c r="HNJ17" s="386"/>
      <c r="HNK17" s="386"/>
      <c r="HNL17" s="386"/>
      <c r="HNM17" s="386"/>
      <c r="HNN17" s="386"/>
      <c r="HNO17" s="386"/>
      <c r="HNP17" s="386"/>
      <c r="HNQ17" s="386"/>
      <c r="HNR17" s="386"/>
      <c r="HNS17" s="386"/>
      <c r="HNT17" s="386"/>
      <c r="HNU17" s="386"/>
      <c r="HNV17" s="386"/>
      <c r="HNW17" s="386"/>
      <c r="HNX17" s="386"/>
      <c r="HNY17" s="386"/>
      <c r="HNZ17" s="386"/>
      <c r="HOA17" s="386"/>
      <c r="HOB17" s="386"/>
      <c r="HOC17" s="386"/>
      <c r="HOD17" s="386"/>
      <c r="HOE17" s="386"/>
      <c r="HOF17" s="386"/>
      <c r="HOG17" s="386"/>
      <c r="HOH17" s="386"/>
      <c r="HOI17" s="386"/>
      <c r="HOJ17" s="386"/>
      <c r="HOK17" s="386"/>
      <c r="HOL17" s="386"/>
      <c r="HOM17" s="386"/>
      <c r="HON17" s="386"/>
      <c r="HOO17" s="386"/>
      <c r="HOP17" s="386"/>
      <c r="HOQ17" s="386"/>
      <c r="HOR17" s="386"/>
      <c r="HOS17" s="386"/>
      <c r="HOT17" s="386"/>
      <c r="HOU17" s="386"/>
      <c r="HOV17" s="386"/>
      <c r="HOW17" s="386"/>
      <c r="HOX17" s="386"/>
      <c r="HOY17" s="386"/>
      <c r="HOZ17" s="386"/>
      <c r="HPA17" s="386"/>
      <c r="HPB17" s="386"/>
      <c r="HPC17" s="386"/>
      <c r="HPD17" s="386"/>
      <c r="HPE17" s="386"/>
      <c r="HPF17" s="386"/>
      <c r="HPG17" s="386"/>
      <c r="HPH17" s="386"/>
      <c r="HPI17" s="386"/>
      <c r="HPJ17" s="386"/>
      <c r="HPK17" s="386"/>
      <c r="HPL17" s="386"/>
      <c r="HPM17" s="386"/>
      <c r="HPN17" s="386"/>
      <c r="HPO17" s="386"/>
      <c r="HPP17" s="386"/>
      <c r="HPQ17" s="386"/>
      <c r="HPR17" s="386"/>
      <c r="HPS17" s="386"/>
      <c r="HPT17" s="386"/>
      <c r="HPU17" s="386"/>
      <c r="HPV17" s="386"/>
      <c r="HPW17" s="386"/>
      <c r="HPX17" s="386"/>
      <c r="HPY17" s="386"/>
      <c r="HPZ17" s="386"/>
      <c r="HQA17" s="386"/>
      <c r="HQB17" s="386"/>
      <c r="HQC17" s="386"/>
      <c r="HQD17" s="386"/>
      <c r="HQE17" s="386"/>
      <c r="HQF17" s="386"/>
      <c r="HQG17" s="386"/>
      <c r="HQH17" s="386"/>
      <c r="HQI17" s="386"/>
      <c r="HQJ17" s="386"/>
      <c r="HQK17" s="386"/>
      <c r="HQL17" s="386"/>
      <c r="HQM17" s="386"/>
      <c r="HQN17" s="386"/>
      <c r="HQO17" s="386"/>
      <c r="HQP17" s="386"/>
      <c r="HQQ17" s="386"/>
      <c r="HQR17" s="386"/>
      <c r="HQS17" s="386"/>
      <c r="HQT17" s="386"/>
      <c r="HQU17" s="386"/>
      <c r="HQV17" s="386"/>
      <c r="HQW17" s="386"/>
      <c r="HQX17" s="386"/>
      <c r="HQY17" s="386"/>
      <c r="HQZ17" s="386"/>
      <c r="HRA17" s="386"/>
      <c r="HRB17" s="386"/>
      <c r="HRC17" s="386"/>
      <c r="HRD17" s="386"/>
      <c r="HRE17" s="386"/>
      <c r="HRF17" s="386"/>
      <c r="HRG17" s="386"/>
      <c r="HRH17" s="386"/>
      <c r="HRI17" s="386"/>
      <c r="HRJ17" s="386"/>
      <c r="HRK17" s="386"/>
      <c r="HRL17" s="386"/>
      <c r="HRM17" s="386"/>
      <c r="HRN17" s="386"/>
      <c r="HRO17" s="386"/>
      <c r="HRP17" s="386"/>
      <c r="HRQ17" s="386"/>
      <c r="HRR17" s="386"/>
      <c r="HRS17" s="386"/>
      <c r="HRT17" s="386"/>
      <c r="HRU17" s="386"/>
      <c r="HRV17" s="386"/>
      <c r="HRW17" s="386"/>
      <c r="HRX17" s="386"/>
      <c r="HRY17" s="386"/>
      <c r="HRZ17" s="386"/>
      <c r="HSA17" s="386"/>
      <c r="HSB17" s="386"/>
      <c r="HSC17" s="386"/>
      <c r="HSD17" s="386"/>
      <c r="HSE17" s="386"/>
      <c r="HSF17" s="386"/>
      <c r="HSG17" s="386"/>
      <c r="HSH17" s="386"/>
      <c r="HSI17" s="386"/>
      <c r="HSJ17" s="386"/>
      <c r="HSK17" s="386"/>
      <c r="HSL17" s="386"/>
      <c r="HSM17" s="386"/>
      <c r="HSN17" s="386"/>
      <c r="HSO17" s="386"/>
      <c r="HSP17" s="386"/>
      <c r="HSQ17" s="386"/>
      <c r="HSR17" s="386"/>
      <c r="HSS17" s="386"/>
      <c r="HST17" s="386"/>
      <c r="HSU17" s="386"/>
      <c r="HSV17" s="386"/>
      <c r="HSW17" s="386"/>
      <c r="HSX17" s="386"/>
      <c r="HSY17" s="386"/>
      <c r="HSZ17" s="386"/>
      <c r="HTA17" s="386"/>
      <c r="HTB17" s="386"/>
      <c r="HTC17" s="386"/>
      <c r="HTD17" s="386"/>
      <c r="HTE17" s="386"/>
      <c r="HTF17" s="386"/>
      <c r="HTG17" s="386"/>
      <c r="HTH17" s="386"/>
      <c r="HTI17" s="386"/>
      <c r="HTJ17" s="386"/>
      <c r="HTK17" s="386"/>
      <c r="HTL17" s="386"/>
      <c r="HTM17" s="386"/>
      <c r="HTN17" s="386"/>
      <c r="HTO17" s="386"/>
      <c r="HTP17" s="386"/>
      <c r="HTQ17" s="386"/>
      <c r="HTR17" s="386"/>
      <c r="HTS17" s="386"/>
      <c r="HTT17" s="386"/>
      <c r="HTU17" s="386"/>
      <c r="HTV17" s="386"/>
      <c r="HTW17" s="386"/>
      <c r="HTX17" s="386"/>
      <c r="HTY17" s="386"/>
      <c r="HTZ17" s="386"/>
      <c r="HUA17" s="386"/>
      <c r="HUB17" s="386"/>
      <c r="HUC17" s="386"/>
      <c r="HUD17" s="386"/>
      <c r="HUE17" s="386"/>
      <c r="HUF17" s="386"/>
      <c r="HUG17" s="386"/>
      <c r="HUH17" s="386"/>
      <c r="HUI17" s="386"/>
      <c r="HUJ17" s="386"/>
      <c r="HUK17" s="386"/>
      <c r="HUL17" s="386"/>
      <c r="HUM17" s="386"/>
      <c r="HUN17" s="386"/>
      <c r="HUO17" s="386"/>
      <c r="HUP17" s="386"/>
      <c r="HUQ17" s="386"/>
      <c r="HUR17" s="386"/>
      <c r="HUS17" s="386"/>
      <c r="HUT17" s="386"/>
      <c r="HUU17" s="386"/>
      <c r="HUV17" s="386"/>
      <c r="HUW17" s="386"/>
      <c r="HUX17" s="386"/>
      <c r="HUY17" s="386"/>
      <c r="HUZ17" s="386"/>
      <c r="HVA17" s="386"/>
      <c r="HVB17" s="386"/>
      <c r="HVC17" s="386"/>
      <c r="HVD17" s="386"/>
      <c r="HVE17" s="386"/>
      <c r="HVF17" s="386"/>
      <c r="HVG17" s="386"/>
      <c r="HVH17" s="386"/>
      <c r="HVI17" s="386"/>
      <c r="HVJ17" s="386"/>
      <c r="HVK17" s="386"/>
      <c r="HVL17" s="386"/>
      <c r="HVM17" s="386"/>
      <c r="HVN17" s="386"/>
      <c r="HVO17" s="386"/>
      <c r="HVP17" s="386"/>
      <c r="HVQ17" s="386"/>
      <c r="HVR17" s="386"/>
      <c r="HVS17" s="386"/>
      <c r="HVT17" s="386"/>
      <c r="HVU17" s="386"/>
      <c r="HVV17" s="386"/>
      <c r="HVW17" s="386"/>
      <c r="HVX17" s="386"/>
      <c r="HVY17" s="386"/>
      <c r="HVZ17" s="386"/>
      <c r="HWA17" s="386"/>
      <c r="HWB17" s="386"/>
      <c r="HWC17" s="386"/>
      <c r="HWD17" s="386"/>
      <c r="HWE17" s="386"/>
      <c r="HWF17" s="386"/>
      <c r="HWG17" s="386"/>
      <c r="HWH17" s="386"/>
      <c r="HWI17" s="386"/>
      <c r="HWJ17" s="386"/>
      <c r="HWK17" s="386"/>
      <c r="HWL17" s="386"/>
      <c r="HWM17" s="386"/>
      <c r="HWN17" s="386"/>
      <c r="HWO17" s="386"/>
      <c r="HWP17" s="386"/>
      <c r="HWQ17" s="386"/>
      <c r="HWR17" s="386"/>
      <c r="HWS17" s="386"/>
      <c r="HWT17" s="386"/>
      <c r="HWU17" s="386"/>
      <c r="HWV17" s="386"/>
      <c r="HWW17" s="386"/>
      <c r="HWX17" s="386"/>
      <c r="HWY17" s="386"/>
      <c r="HWZ17" s="386"/>
      <c r="HXA17" s="386"/>
      <c r="HXB17" s="386"/>
      <c r="HXC17" s="386"/>
      <c r="HXD17" s="386"/>
      <c r="HXE17" s="386"/>
      <c r="HXF17" s="386"/>
      <c r="HXG17" s="386"/>
      <c r="HXH17" s="386"/>
      <c r="HXI17" s="386"/>
      <c r="HXJ17" s="386"/>
      <c r="HXK17" s="386"/>
      <c r="HXL17" s="386"/>
      <c r="HXM17" s="386"/>
      <c r="HXN17" s="386"/>
      <c r="HXO17" s="386"/>
      <c r="HXP17" s="386"/>
      <c r="HXQ17" s="386"/>
      <c r="HXR17" s="386"/>
      <c r="HXS17" s="386"/>
      <c r="HXT17" s="386"/>
      <c r="HXU17" s="386"/>
      <c r="HXV17" s="386"/>
      <c r="HXW17" s="386"/>
      <c r="HXX17" s="386"/>
      <c r="HXY17" s="386"/>
      <c r="HXZ17" s="386"/>
      <c r="HYA17" s="386"/>
      <c r="HYB17" s="386"/>
      <c r="HYC17" s="386"/>
      <c r="HYD17" s="386"/>
      <c r="HYE17" s="386"/>
      <c r="HYF17" s="386"/>
      <c r="HYG17" s="386"/>
      <c r="HYH17" s="386"/>
      <c r="HYI17" s="386"/>
      <c r="HYJ17" s="386"/>
      <c r="HYK17" s="386"/>
      <c r="HYL17" s="386"/>
      <c r="HYM17" s="386"/>
      <c r="HYN17" s="386"/>
      <c r="HYO17" s="386"/>
      <c r="HYP17" s="386"/>
      <c r="HYQ17" s="386"/>
      <c r="HYR17" s="386"/>
      <c r="HYS17" s="386"/>
      <c r="HYT17" s="386"/>
      <c r="HYU17" s="386"/>
      <c r="HYV17" s="386"/>
      <c r="HYW17" s="386"/>
      <c r="HYX17" s="386"/>
      <c r="HYY17" s="386"/>
      <c r="HYZ17" s="386"/>
      <c r="HZA17" s="386"/>
      <c r="HZB17" s="386"/>
      <c r="HZC17" s="386"/>
      <c r="HZD17" s="386"/>
      <c r="HZE17" s="386"/>
      <c r="HZF17" s="386"/>
      <c r="HZG17" s="386"/>
      <c r="HZH17" s="386"/>
      <c r="HZI17" s="386"/>
      <c r="HZJ17" s="386"/>
      <c r="HZK17" s="386"/>
      <c r="HZL17" s="386"/>
      <c r="HZM17" s="386"/>
      <c r="HZN17" s="386"/>
      <c r="HZO17" s="386"/>
      <c r="HZP17" s="386"/>
      <c r="HZQ17" s="386"/>
      <c r="HZR17" s="386"/>
      <c r="HZS17" s="386"/>
      <c r="HZT17" s="386"/>
      <c r="HZU17" s="386"/>
      <c r="HZV17" s="386"/>
      <c r="HZW17" s="386"/>
      <c r="HZX17" s="386"/>
      <c r="HZY17" s="386"/>
      <c r="HZZ17" s="386"/>
      <c r="IAA17" s="386"/>
      <c r="IAB17" s="386"/>
      <c r="IAC17" s="386"/>
      <c r="IAD17" s="386"/>
      <c r="IAE17" s="386"/>
      <c r="IAF17" s="386"/>
      <c r="IAG17" s="386"/>
      <c r="IAH17" s="386"/>
      <c r="IAI17" s="386"/>
      <c r="IAJ17" s="386"/>
      <c r="IAK17" s="386"/>
      <c r="IAL17" s="386"/>
      <c r="IAM17" s="386"/>
      <c r="IAN17" s="386"/>
      <c r="IAO17" s="386"/>
      <c r="IAP17" s="386"/>
      <c r="IAQ17" s="386"/>
      <c r="IAR17" s="386"/>
      <c r="IAS17" s="386"/>
      <c r="IAT17" s="386"/>
      <c r="IAU17" s="386"/>
      <c r="IAV17" s="386"/>
      <c r="IAW17" s="386"/>
      <c r="IAX17" s="386"/>
      <c r="IAY17" s="386"/>
      <c r="IAZ17" s="386"/>
      <c r="IBA17" s="386"/>
      <c r="IBB17" s="386"/>
      <c r="IBC17" s="386"/>
      <c r="IBD17" s="386"/>
      <c r="IBE17" s="386"/>
      <c r="IBF17" s="386"/>
      <c r="IBG17" s="386"/>
      <c r="IBH17" s="386"/>
      <c r="IBI17" s="386"/>
      <c r="IBJ17" s="386"/>
      <c r="IBK17" s="386"/>
      <c r="IBL17" s="386"/>
      <c r="IBM17" s="386"/>
      <c r="IBN17" s="386"/>
      <c r="IBO17" s="386"/>
      <c r="IBP17" s="386"/>
      <c r="IBQ17" s="386"/>
      <c r="IBR17" s="386"/>
      <c r="IBS17" s="386"/>
      <c r="IBT17" s="386"/>
      <c r="IBU17" s="386"/>
      <c r="IBV17" s="386"/>
      <c r="IBW17" s="386"/>
      <c r="IBX17" s="386"/>
      <c r="IBY17" s="386"/>
      <c r="IBZ17" s="386"/>
      <c r="ICA17" s="386"/>
      <c r="ICB17" s="386"/>
      <c r="ICC17" s="386"/>
      <c r="ICD17" s="386"/>
      <c r="ICE17" s="386"/>
      <c r="ICF17" s="386"/>
      <c r="ICG17" s="386"/>
      <c r="ICH17" s="386"/>
      <c r="ICI17" s="386"/>
      <c r="ICJ17" s="386"/>
      <c r="ICK17" s="386"/>
      <c r="ICL17" s="386"/>
      <c r="ICM17" s="386"/>
      <c r="ICN17" s="386"/>
      <c r="ICO17" s="386"/>
      <c r="ICP17" s="386"/>
      <c r="ICQ17" s="386"/>
      <c r="ICR17" s="386"/>
      <c r="ICS17" s="386"/>
      <c r="ICT17" s="386"/>
      <c r="ICU17" s="386"/>
      <c r="ICV17" s="386"/>
      <c r="ICW17" s="386"/>
      <c r="ICX17" s="386"/>
      <c r="ICY17" s="386"/>
      <c r="ICZ17" s="386"/>
      <c r="IDA17" s="386"/>
      <c r="IDB17" s="386"/>
      <c r="IDC17" s="386"/>
      <c r="IDD17" s="386"/>
      <c r="IDE17" s="386"/>
      <c r="IDF17" s="386"/>
      <c r="IDG17" s="386"/>
      <c r="IDH17" s="386"/>
      <c r="IDI17" s="386"/>
      <c r="IDJ17" s="386"/>
      <c r="IDK17" s="386"/>
      <c r="IDL17" s="386"/>
      <c r="IDM17" s="386"/>
      <c r="IDN17" s="386"/>
      <c r="IDO17" s="386"/>
      <c r="IDP17" s="386"/>
      <c r="IDQ17" s="386"/>
      <c r="IDR17" s="386"/>
      <c r="IDS17" s="386"/>
      <c r="IDT17" s="386"/>
      <c r="IDU17" s="386"/>
      <c r="IDV17" s="386"/>
      <c r="IDW17" s="386"/>
      <c r="IDX17" s="386"/>
      <c r="IDY17" s="386"/>
      <c r="IDZ17" s="386"/>
      <c r="IEA17" s="386"/>
      <c r="IEB17" s="386"/>
      <c r="IEC17" s="386"/>
      <c r="IED17" s="386"/>
      <c r="IEE17" s="386"/>
      <c r="IEF17" s="386"/>
      <c r="IEG17" s="386"/>
      <c r="IEH17" s="386"/>
      <c r="IEI17" s="386"/>
      <c r="IEJ17" s="386"/>
      <c r="IEK17" s="386"/>
      <c r="IEL17" s="386"/>
      <c r="IEM17" s="386"/>
      <c r="IEN17" s="386"/>
      <c r="IEO17" s="386"/>
      <c r="IEP17" s="386"/>
      <c r="IEQ17" s="386"/>
      <c r="IER17" s="386"/>
      <c r="IES17" s="386"/>
      <c r="IET17" s="386"/>
      <c r="IEU17" s="386"/>
      <c r="IEV17" s="386"/>
      <c r="IEW17" s="386"/>
      <c r="IEX17" s="386"/>
      <c r="IEY17" s="386"/>
      <c r="IEZ17" s="386"/>
      <c r="IFA17" s="386"/>
      <c r="IFB17" s="386"/>
      <c r="IFC17" s="386"/>
      <c r="IFD17" s="386"/>
      <c r="IFE17" s="386"/>
      <c r="IFF17" s="386"/>
      <c r="IFG17" s="386"/>
      <c r="IFH17" s="386"/>
      <c r="IFI17" s="386"/>
      <c r="IFJ17" s="386"/>
      <c r="IFK17" s="386"/>
      <c r="IFL17" s="386"/>
      <c r="IFM17" s="386"/>
      <c r="IFN17" s="386"/>
      <c r="IFO17" s="386"/>
      <c r="IFP17" s="386"/>
      <c r="IFQ17" s="386"/>
      <c r="IFR17" s="386"/>
      <c r="IFS17" s="386"/>
      <c r="IFT17" s="386"/>
      <c r="IFU17" s="386"/>
      <c r="IFV17" s="386"/>
      <c r="IFW17" s="386"/>
      <c r="IFX17" s="386"/>
      <c r="IFY17" s="386"/>
      <c r="IFZ17" s="386"/>
      <c r="IGA17" s="386"/>
      <c r="IGB17" s="386"/>
      <c r="IGC17" s="386"/>
      <c r="IGD17" s="386"/>
      <c r="IGE17" s="386"/>
      <c r="IGF17" s="386"/>
      <c r="IGG17" s="386"/>
      <c r="IGH17" s="386"/>
      <c r="IGI17" s="386"/>
      <c r="IGJ17" s="386"/>
      <c r="IGK17" s="386"/>
      <c r="IGL17" s="386"/>
      <c r="IGM17" s="386"/>
      <c r="IGN17" s="386"/>
      <c r="IGO17" s="386"/>
      <c r="IGP17" s="386"/>
      <c r="IGQ17" s="386"/>
      <c r="IGR17" s="386"/>
      <c r="IGS17" s="386"/>
      <c r="IGT17" s="386"/>
      <c r="IGU17" s="386"/>
      <c r="IGV17" s="386"/>
      <c r="IGW17" s="386"/>
      <c r="IGX17" s="386"/>
      <c r="IGY17" s="386"/>
      <c r="IGZ17" s="386"/>
      <c r="IHA17" s="386"/>
      <c r="IHB17" s="386"/>
      <c r="IHC17" s="386"/>
      <c r="IHD17" s="386"/>
      <c r="IHE17" s="386"/>
      <c r="IHF17" s="386"/>
      <c r="IHG17" s="386"/>
      <c r="IHH17" s="386"/>
      <c r="IHI17" s="386"/>
      <c r="IHJ17" s="386"/>
      <c r="IHK17" s="386"/>
      <c r="IHL17" s="386"/>
      <c r="IHM17" s="386"/>
      <c r="IHN17" s="386"/>
      <c r="IHO17" s="386"/>
      <c r="IHP17" s="386"/>
      <c r="IHQ17" s="386"/>
      <c r="IHR17" s="386"/>
      <c r="IHS17" s="386"/>
      <c r="IHT17" s="386"/>
      <c r="IHU17" s="386"/>
      <c r="IHV17" s="386"/>
      <c r="IHW17" s="386"/>
      <c r="IHX17" s="386"/>
      <c r="IHY17" s="386"/>
      <c r="IHZ17" s="386"/>
      <c r="IIA17" s="386"/>
      <c r="IIB17" s="386"/>
      <c r="IIC17" s="386"/>
      <c r="IID17" s="386"/>
      <c r="IIE17" s="386"/>
      <c r="IIF17" s="386"/>
      <c r="IIG17" s="386"/>
      <c r="IIH17" s="386"/>
      <c r="III17" s="386"/>
      <c r="IIJ17" s="386"/>
      <c r="IIK17" s="386"/>
      <c r="IIL17" s="386"/>
      <c r="IIM17" s="386"/>
      <c r="IIN17" s="386"/>
      <c r="IIO17" s="386"/>
      <c r="IIP17" s="386"/>
      <c r="IIQ17" s="386"/>
      <c r="IIR17" s="386"/>
      <c r="IIS17" s="386"/>
      <c r="IIT17" s="386"/>
      <c r="IIU17" s="386"/>
      <c r="IIV17" s="386"/>
      <c r="IIW17" s="386"/>
      <c r="IIX17" s="386"/>
      <c r="IIY17" s="386"/>
      <c r="IIZ17" s="386"/>
      <c r="IJA17" s="386"/>
      <c r="IJB17" s="386"/>
      <c r="IJC17" s="386"/>
      <c r="IJD17" s="386"/>
      <c r="IJE17" s="386"/>
      <c r="IJF17" s="386"/>
      <c r="IJG17" s="386"/>
      <c r="IJH17" s="386"/>
      <c r="IJI17" s="386"/>
      <c r="IJJ17" s="386"/>
      <c r="IJK17" s="386"/>
      <c r="IJL17" s="386"/>
      <c r="IJM17" s="386"/>
      <c r="IJN17" s="386"/>
      <c r="IJO17" s="386"/>
      <c r="IJP17" s="386"/>
      <c r="IJQ17" s="386"/>
      <c r="IJR17" s="386"/>
      <c r="IJS17" s="386"/>
      <c r="IJT17" s="386"/>
      <c r="IJU17" s="386"/>
      <c r="IJV17" s="386"/>
      <c r="IJW17" s="386"/>
      <c r="IJX17" s="386"/>
      <c r="IJY17" s="386"/>
      <c r="IJZ17" s="386"/>
      <c r="IKA17" s="386"/>
      <c r="IKB17" s="386"/>
      <c r="IKC17" s="386"/>
      <c r="IKD17" s="386"/>
      <c r="IKE17" s="386"/>
      <c r="IKF17" s="386"/>
      <c r="IKG17" s="386"/>
      <c r="IKH17" s="386"/>
      <c r="IKI17" s="386"/>
      <c r="IKJ17" s="386"/>
      <c r="IKK17" s="386"/>
      <c r="IKL17" s="386"/>
      <c r="IKM17" s="386"/>
      <c r="IKN17" s="386"/>
      <c r="IKO17" s="386"/>
      <c r="IKP17" s="386"/>
      <c r="IKQ17" s="386"/>
      <c r="IKR17" s="386"/>
      <c r="IKS17" s="386"/>
      <c r="IKT17" s="386"/>
      <c r="IKU17" s="386"/>
      <c r="IKV17" s="386"/>
      <c r="IKW17" s="386"/>
      <c r="IKX17" s="386"/>
      <c r="IKY17" s="386"/>
      <c r="IKZ17" s="386"/>
      <c r="ILA17" s="386"/>
      <c r="ILB17" s="386"/>
      <c r="ILC17" s="386"/>
      <c r="ILD17" s="386"/>
      <c r="ILE17" s="386"/>
      <c r="ILF17" s="386"/>
      <c r="ILG17" s="386"/>
      <c r="ILH17" s="386"/>
      <c r="ILI17" s="386"/>
      <c r="ILJ17" s="386"/>
      <c r="ILK17" s="386"/>
      <c r="ILL17" s="386"/>
      <c r="ILM17" s="386"/>
      <c r="ILN17" s="386"/>
      <c r="ILO17" s="386"/>
      <c r="ILP17" s="386"/>
      <c r="ILQ17" s="386"/>
      <c r="ILR17" s="386"/>
      <c r="ILS17" s="386"/>
      <c r="ILT17" s="386"/>
      <c r="ILU17" s="386"/>
      <c r="ILV17" s="386"/>
      <c r="ILW17" s="386"/>
      <c r="ILX17" s="386"/>
      <c r="ILY17" s="386"/>
      <c r="ILZ17" s="386"/>
      <c r="IMA17" s="386"/>
      <c r="IMB17" s="386"/>
      <c r="IMC17" s="386"/>
      <c r="IMD17" s="386"/>
      <c r="IME17" s="386"/>
      <c r="IMF17" s="386"/>
      <c r="IMG17" s="386"/>
      <c r="IMH17" s="386"/>
      <c r="IMI17" s="386"/>
      <c r="IMJ17" s="386"/>
      <c r="IMK17" s="386"/>
      <c r="IML17" s="386"/>
      <c r="IMM17" s="386"/>
      <c r="IMN17" s="386"/>
      <c r="IMO17" s="386"/>
      <c r="IMP17" s="386"/>
      <c r="IMQ17" s="386"/>
      <c r="IMR17" s="386"/>
      <c r="IMS17" s="386"/>
      <c r="IMT17" s="386"/>
      <c r="IMU17" s="386"/>
      <c r="IMV17" s="386"/>
      <c r="IMW17" s="386"/>
      <c r="IMX17" s="386"/>
      <c r="IMY17" s="386"/>
      <c r="IMZ17" s="386"/>
      <c r="INA17" s="386"/>
      <c r="INB17" s="386"/>
      <c r="INC17" s="386"/>
      <c r="IND17" s="386"/>
      <c r="INE17" s="386"/>
      <c r="INF17" s="386"/>
      <c r="ING17" s="386"/>
      <c r="INH17" s="386"/>
      <c r="INI17" s="386"/>
      <c r="INJ17" s="386"/>
      <c r="INK17" s="386"/>
      <c r="INL17" s="386"/>
      <c r="INM17" s="386"/>
      <c r="INN17" s="386"/>
      <c r="INO17" s="386"/>
      <c r="INP17" s="386"/>
      <c r="INQ17" s="386"/>
      <c r="INR17" s="386"/>
      <c r="INS17" s="386"/>
      <c r="INT17" s="386"/>
      <c r="INU17" s="386"/>
      <c r="INV17" s="386"/>
      <c r="INW17" s="386"/>
      <c r="INX17" s="386"/>
      <c r="INY17" s="386"/>
      <c r="INZ17" s="386"/>
      <c r="IOA17" s="386"/>
      <c r="IOB17" s="386"/>
      <c r="IOC17" s="386"/>
      <c r="IOD17" s="386"/>
      <c r="IOE17" s="386"/>
      <c r="IOF17" s="386"/>
      <c r="IOG17" s="386"/>
      <c r="IOH17" s="386"/>
      <c r="IOI17" s="386"/>
      <c r="IOJ17" s="386"/>
      <c r="IOK17" s="386"/>
      <c r="IOL17" s="386"/>
      <c r="IOM17" s="386"/>
      <c r="ION17" s="386"/>
      <c r="IOO17" s="386"/>
      <c r="IOP17" s="386"/>
      <c r="IOQ17" s="386"/>
      <c r="IOR17" s="386"/>
      <c r="IOS17" s="386"/>
      <c r="IOT17" s="386"/>
      <c r="IOU17" s="386"/>
      <c r="IOV17" s="386"/>
      <c r="IOW17" s="386"/>
      <c r="IOX17" s="386"/>
      <c r="IOY17" s="386"/>
      <c r="IOZ17" s="386"/>
      <c r="IPA17" s="386"/>
      <c r="IPB17" s="386"/>
      <c r="IPC17" s="386"/>
      <c r="IPD17" s="386"/>
      <c r="IPE17" s="386"/>
      <c r="IPF17" s="386"/>
      <c r="IPG17" s="386"/>
      <c r="IPH17" s="386"/>
      <c r="IPI17" s="386"/>
      <c r="IPJ17" s="386"/>
      <c r="IPK17" s="386"/>
      <c r="IPL17" s="386"/>
      <c r="IPM17" s="386"/>
      <c r="IPN17" s="386"/>
      <c r="IPO17" s="386"/>
      <c r="IPP17" s="386"/>
      <c r="IPQ17" s="386"/>
      <c r="IPR17" s="386"/>
      <c r="IPS17" s="386"/>
      <c r="IPT17" s="386"/>
      <c r="IPU17" s="386"/>
      <c r="IPV17" s="386"/>
      <c r="IPW17" s="386"/>
      <c r="IPX17" s="386"/>
      <c r="IPY17" s="386"/>
      <c r="IPZ17" s="386"/>
      <c r="IQA17" s="386"/>
      <c r="IQB17" s="386"/>
      <c r="IQC17" s="386"/>
      <c r="IQD17" s="386"/>
      <c r="IQE17" s="386"/>
      <c r="IQF17" s="386"/>
      <c r="IQG17" s="386"/>
      <c r="IQH17" s="386"/>
      <c r="IQI17" s="386"/>
      <c r="IQJ17" s="386"/>
      <c r="IQK17" s="386"/>
      <c r="IQL17" s="386"/>
      <c r="IQM17" s="386"/>
      <c r="IQN17" s="386"/>
      <c r="IQO17" s="386"/>
      <c r="IQP17" s="386"/>
      <c r="IQQ17" s="386"/>
      <c r="IQR17" s="386"/>
      <c r="IQS17" s="386"/>
      <c r="IQT17" s="386"/>
      <c r="IQU17" s="386"/>
      <c r="IQV17" s="386"/>
      <c r="IQW17" s="386"/>
      <c r="IQX17" s="386"/>
      <c r="IQY17" s="386"/>
      <c r="IQZ17" s="386"/>
      <c r="IRA17" s="386"/>
      <c r="IRB17" s="386"/>
      <c r="IRC17" s="386"/>
      <c r="IRD17" s="386"/>
      <c r="IRE17" s="386"/>
      <c r="IRF17" s="386"/>
      <c r="IRG17" s="386"/>
      <c r="IRH17" s="386"/>
      <c r="IRI17" s="386"/>
      <c r="IRJ17" s="386"/>
      <c r="IRK17" s="386"/>
      <c r="IRL17" s="386"/>
      <c r="IRM17" s="386"/>
      <c r="IRN17" s="386"/>
      <c r="IRO17" s="386"/>
      <c r="IRP17" s="386"/>
      <c r="IRQ17" s="386"/>
      <c r="IRR17" s="386"/>
      <c r="IRS17" s="386"/>
      <c r="IRT17" s="386"/>
      <c r="IRU17" s="386"/>
      <c r="IRV17" s="386"/>
      <c r="IRW17" s="386"/>
      <c r="IRX17" s="386"/>
      <c r="IRY17" s="386"/>
      <c r="IRZ17" s="386"/>
      <c r="ISA17" s="386"/>
      <c r="ISB17" s="386"/>
      <c r="ISC17" s="386"/>
      <c r="ISD17" s="386"/>
      <c r="ISE17" s="386"/>
      <c r="ISF17" s="386"/>
      <c r="ISG17" s="386"/>
      <c r="ISH17" s="386"/>
      <c r="ISI17" s="386"/>
      <c r="ISJ17" s="386"/>
      <c r="ISK17" s="386"/>
      <c r="ISL17" s="386"/>
      <c r="ISM17" s="386"/>
      <c r="ISN17" s="386"/>
      <c r="ISO17" s="386"/>
      <c r="ISP17" s="386"/>
      <c r="ISQ17" s="386"/>
      <c r="ISR17" s="386"/>
      <c r="ISS17" s="386"/>
      <c r="IST17" s="386"/>
      <c r="ISU17" s="386"/>
      <c r="ISV17" s="386"/>
      <c r="ISW17" s="386"/>
      <c r="ISX17" s="386"/>
      <c r="ISY17" s="386"/>
      <c r="ISZ17" s="386"/>
      <c r="ITA17" s="386"/>
      <c r="ITB17" s="386"/>
      <c r="ITC17" s="386"/>
      <c r="ITD17" s="386"/>
      <c r="ITE17" s="386"/>
      <c r="ITF17" s="386"/>
      <c r="ITG17" s="386"/>
      <c r="ITH17" s="386"/>
      <c r="ITI17" s="386"/>
      <c r="ITJ17" s="386"/>
      <c r="ITK17" s="386"/>
      <c r="ITL17" s="386"/>
      <c r="ITM17" s="386"/>
      <c r="ITN17" s="386"/>
      <c r="ITO17" s="386"/>
      <c r="ITP17" s="386"/>
      <c r="ITQ17" s="386"/>
      <c r="ITR17" s="386"/>
      <c r="ITS17" s="386"/>
      <c r="ITT17" s="386"/>
      <c r="ITU17" s="386"/>
      <c r="ITV17" s="386"/>
      <c r="ITW17" s="386"/>
      <c r="ITX17" s="386"/>
      <c r="ITY17" s="386"/>
      <c r="ITZ17" s="386"/>
      <c r="IUA17" s="386"/>
      <c r="IUB17" s="386"/>
      <c r="IUC17" s="386"/>
      <c r="IUD17" s="386"/>
      <c r="IUE17" s="386"/>
      <c r="IUF17" s="386"/>
      <c r="IUG17" s="386"/>
      <c r="IUH17" s="386"/>
      <c r="IUI17" s="386"/>
      <c r="IUJ17" s="386"/>
      <c r="IUK17" s="386"/>
      <c r="IUL17" s="386"/>
      <c r="IUM17" s="386"/>
      <c r="IUN17" s="386"/>
      <c r="IUO17" s="386"/>
      <c r="IUP17" s="386"/>
      <c r="IUQ17" s="386"/>
      <c r="IUR17" s="386"/>
      <c r="IUS17" s="386"/>
      <c r="IUT17" s="386"/>
      <c r="IUU17" s="386"/>
      <c r="IUV17" s="386"/>
      <c r="IUW17" s="386"/>
      <c r="IUX17" s="386"/>
      <c r="IUY17" s="386"/>
      <c r="IUZ17" s="386"/>
      <c r="IVA17" s="386"/>
      <c r="IVB17" s="386"/>
      <c r="IVC17" s="386"/>
      <c r="IVD17" s="386"/>
      <c r="IVE17" s="386"/>
      <c r="IVF17" s="386"/>
      <c r="IVG17" s="386"/>
      <c r="IVH17" s="386"/>
      <c r="IVI17" s="386"/>
      <c r="IVJ17" s="386"/>
      <c r="IVK17" s="386"/>
      <c r="IVL17" s="386"/>
      <c r="IVM17" s="386"/>
      <c r="IVN17" s="386"/>
      <c r="IVO17" s="386"/>
      <c r="IVP17" s="386"/>
      <c r="IVQ17" s="386"/>
      <c r="IVR17" s="386"/>
      <c r="IVS17" s="386"/>
      <c r="IVT17" s="386"/>
      <c r="IVU17" s="386"/>
      <c r="IVV17" s="386"/>
      <c r="IVW17" s="386"/>
      <c r="IVX17" s="386"/>
      <c r="IVY17" s="386"/>
      <c r="IVZ17" s="386"/>
      <c r="IWA17" s="386"/>
      <c r="IWB17" s="386"/>
      <c r="IWC17" s="386"/>
      <c r="IWD17" s="386"/>
      <c r="IWE17" s="386"/>
      <c r="IWF17" s="386"/>
      <c r="IWG17" s="386"/>
      <c r="IWH17" s="386"/>
      <c r="IWI17" s="386"/>
      <c r="IWJ17" s="386"/>
      <c r="IWK17" s="386"/>
      <c r="IWL17" s="386"/>
      <c r="IWM17" s="386"/>
      <c r="IWN17" s="386"/>
      <c r="IWO17" s="386"/>
      <c r="IWP17" s="386"/>
      <c r="IWQ17" s="386"/>
      <c r="IWR17" s="386"/>
      <c r="IWS17" s="386"/>
      <c r="IWT17" s="386"/>
      <c r="IWU17" s="386"/>
      <c r="IWV17" s="386"/>
      <c r="IWW17" s="386"/>
      <c r="IWX17" s="386"/>
      <c r="IWY17" s="386"/>
      <c r="IWZ17" s="386"/>
      <c r="IXA17" s="386"/>
      <c r="IXB17" s="386"/>
      <c r="IXC17" s="386"/>
      <c r="IXD17" s="386"/>
      <c r="IXE17" s="386"/>
      <c r="IXF17" s="386"/>
      <c r="IXG17" s="386"/>
      <c r="IXH17" s="386"/>
      <c r="IXI17" s="386"/>
      <c r="IXJ17" s="386"/>
      <c r="IXK17" s="386"/>
      <c r="IXL17" s="386"/>
      <c r="IXM17" s="386"/>
      <c r="IXN17" s="386"/>
      <c r="IXO17" s="386"/>
      <c r="IXP17" s="386"/>
      <c r="IXQ17" s="386"/>
      <c r="IXR17" s="386"/>
      <c r="IXS17" s="386"/>
      <c r="IXT17" s="386"/>
      <c r="IXU17" s="386"/>
      <c r="IXV17" s="386"/>
      <c r="IXW17" s="386"/>
      <c r="IXX17" s="386"/>
      <c r="IXY17" s="386"/>
      <c r="IXZ17" s="386"/>
      <c r="IYA17" s="386"/>
      <c r="IYB17" s="386"/>
      <c r="IYC17" s="386"/>
      <c r="IYD17" s="386"/>
      <c r="IYE17" s="386"/>
      <c r="IYF17" s="386"/>
      <c r="IYG17" s="386"/>
      <c r="IYH17" s="386"/>
      <c r="IYI17" s="386"/>
      <c r="IYJ17" s="386"/>
      <c r="IYK17" s="386"/>
      <c r="IYL17" s="386"/>
      <c r="IYM17" s="386"/>
      <c r="IYN17" s="386"/>
      <c r="IYO17" s="386"/>
      <c r="IYP17" s="386"/>
      <c r="IYQ17" s="386"/>
      <c r="IYR17" s="386"/>
      <c r="IYS17" s="386"/>
      <c r="IYT17" s="386"/>
      <c r="IYU17" s="386"/>
      <c r="IYV17" s="386"/>
      <c r="IYW17" s="386"/>
      <c r="IYX17" s="386"/>
      <c r="IYY17" s="386"/>
      <c r="IYZ17" s="386"/>
      <c r="IZA17" s="386"/>
      <c r="IZB17" s="386"/>
      <c r="IZC17" s="386"/>
      <c r="IZD17" s="386"/>
      <c r="IZE17" s="386"/>
      <c r="IZF17" s="386"/>
      <c r="IZG17" s="386"/>
      <c r="IZH17" s="386"/>
      <c r="IZI17" s="386"/>
      <c r="IZJ17" s="386"/>
      <c r="IZK17" s="386"/>
      <c r="IZL17" s="386"/>
      <c r="IZM17" s="386"/>
      <c r="IZN17" s="386"/>
      <c r="IZO17" s="386"/>
      <c r="IZP17" s="386"/>
      <c r="IZQ17" s="386"/>
      <c r="IZR17" s="386"/>
      <c r="IZS17" s="386"/>
      <c r="IZT17" s="386"/>
      <c r="IZU17" s="386"/>
      <c r="IZV17" s="386"/>
      <c r="IZW17" s="386"/>
      <c r="IZX17" s="386"/>
      <c r="IZY17" s="386"/>
      <c r="IZZ17" s="386"/>
      <c r="JAA17" s="386"/>
      <c r="JAB17" s="386"/>
      <c r="JAC17" s="386"/>
      <c r="JAD17" s="386"/>
      <c r="JAE17" s="386"/>
      <c r="JAF17" s="386"/>
      <c r="JAG17" s="386"/>
      <c r="JAH17" s="386"/>
      <c r="JAI17" s="386"/>
      <c r="JAJ17" s="386"/>
      <c r="JAK17" s="386"/>
      <c r="JAL17" s="386"/>
      <c r="JAM17" s="386"/>
      <c r="JAN17" s="386"/>
      <c r="JAO17" s="386"/>
      <c r="JAP17" s="386"/>
      <c r="JAQ17" s="386"/>
      <c r="JAR17" s="386"/>
      <c r="JAS17" s="386"/>
      <c r="JAT17" s="386"/>
      <c r="JAU17" s="386"/>
      <c r="JAV17" s="386"/>
      <c r="JAW17" s="386"/>
      <c r="JAX17" s="386"/>
      <c r="JAY17" s="386"/>
      <c r="JAZ17" s="386"/>
      <c r="JBA17" s="386"/>
      <c r="JBB17" s="386"/>
      <c r="JBC17" s="386"/>
      <c r="JBD17" s="386"/>
      <c r="JBE17" s="386"/>
      <c r="JBF17" s="386"/>
      <c r="JBG17" s="386"/>
      <c r="JBH17" s="386"/>
      <c r="JBI17" s="386"/>
      <c r="JBJ17" s="386"/>
      <c r="JBK17" s="386"/>
      <c r="JBL17" s="386"/>
      <c r="JBM17" s="386"/>
      <c r="JBN17" s="386"/>
      <c r="JBO17" s="386"/>
      <c r="JBP17" s="386"/>
      <c r="JBQ17" s="386"/>
      <c r="JBR17" s="386"/>
      <c r="JBS17" s="386"/>
      <c r="JBT17" s="386"/>
      <c r="JBU17" s="386"/>
      <c r="JBV17" s="386"/>
      <c r="JBW17" s="386"/>
      <c r="JBX17" s="386"/>
      <c r="JBY17" s="386"/>
      <c r="JBZ17" s="386"/>
      <c r="JCA17" s="386"/>
      <c r="JCB17" s="386"/>
      <c r="JCC17" s="386"/>
      <c r="JCD17" s="386"/>
      <c r="JCE17" s="386"/>
      <c r="JCF17" s="386"/>
      <c r="JCG17" s="386"/>
      <c r="JCH17" s="386"/>
      <c r="JCI17" s="386"/>
      <c r="JCJ17" s="386"/>
      <c r="JCK17" s="386"/>
      <c r="JCL17" s="386"/>
      <c r="JCM17" s="386"/>
      <c r="JCN17" s="386"/>
      <c r="JCO17" s="386"/>
      <c r="JCP17" s="386"/>
      <c r="JCQ17" s="386"/>
      <c r="JCR17" s="386"/>
      <c r="JCS17" s="386"/>
      <c r="JCT17" s="386"/>
      <c r="JCU17" s="386"/>
      <c r="JCV17" s="386"/>
      <c r="JCW17" s="386"/>
      <c r="JCX17" s="386"/>
      <c r="JCY17" s="386"/>
      <c r="JCZ17" s="386"/>
      <c r="JDA17" s="386"/>
      <c r="JDB17" s="386"/>
      <c r="JDC17" s="386"/>
      <c r="JDD17" s="386"/>
      <c r="JDE17" s="386"/>
      <c r="JDF17" s="386"/>
      <c r="JDG17" s="386"/>
      <c r="JDH17" s="386"/>
      <c r="JDI17" s="386"/>
      <c r="JDJ17" s="386"/>
      <c r="JDK17" s="386"/>
      <c r="JDL17" s="386"/>
      <c r="JDM17" s="386"/>
      <c r="JDN17" s="386"/>
      <c r="JDO17" s="386"/>
      <c r="JDP17" s="386"/>
      <c r="JDQ17" s="386"/>
      <c r="JDR17" s="386"/>
      <c r="JDS17" s="386"/>
      <c r="JDT17" s="386"/>
      <c r="JDU17" s="386"/>
      <c r="JDV17" s="386"/>
      <c r="JDW17" s="386"/>
      <c r="JDX17" s="386"/>
      <c r="JDY17" s="386"/>
      <c r="JDZ17" s="386"/>
      <c r="JEA17" s="386"/>
      <c r="JEB17" s="386"/>
      <c r="JEC17" s="386"/>
      <c r="JED17" s="386"/>
      <c r="JEE17" s="386"/>
      <c r="JEF17" s="386"/>
      <c r="JEG17" s="386"/>
      <c r="JEH17" s="386"/>
      <c r="JEI17" s="386"/>
      <c r="JEJ17" s="386"/>
      <c r="JEK17" s="386"/>
      <c r="JEL17" s="386"/>
      <c r="JEM17" s="386"/>
      <c r="JEN17" s="386"/>
      <c r="JEO17" s="386"/>
      <c r="JEP17" s="386"/>
      <c r="JEQ17" s="386"/>
      <c r="JER17" s="386"/>
      <c r="JES17" s="386"/>
      <c r="JET17" s="386"/>
      <c r="JEU17" s="386"/>
      <c r="JEV17" s="386"/>
      <c r="JEW17" s="386"/>
      <c r="JEX17" s="386"/>
      <c r="JEY17" s="386"/>
      <c r="JEZ17" s="386"/>
      <c r="JFA17" s="386"/>
      <c r="JFB17" s="386"/>
      <c r="JFC17" s="386"/>
      <c r="JFD17" s="386"/>
      <c r="JFE17" s="386"/>
      <c r="JFF17" s="386"/>
      <c r="JFG17" s="386"/>
      <c r="JFH17" s="386"/>
      <c r="JFI17" s="386"/>
      <c r="JFJ17" s="386"/>
      <c r="JFK17" s="386"/>
      <c r="JFL17" s="386"/>
      <c r="JFM17" s="386"/>
      <c r="JFN17" s="386"/>
      <c r="JFO17" s="386"/>
      <c r="JFP17" s="386"/>
      <c r="JFQ17" s="386"/>
      <c r="JFR17" s="386"/>
      <c r="JFS17" s="386"/>
      <c r="JFT17" s="386"/>
      <c r="JFU17" s="386"/>
      <c r="JFV17" s="386"/>
      <c r="JFW17" s="386"/>
      <c r="JFX17" s="386"/>
      <c r="JFY17" s="386"/>
      <c r="JFZ17" s="386"/>
      <c r="JGA17" s="386"/>
      <c r="JGB17" s="386"/>
      <c r="JGC17" s="386"/>
      <c r="JGD17" s="386"/>
      <c r="JGE17" s="386"/>
      <c r="JGF17" s="386"/>
      <c r="JGG17" s="386"/>
      <c r="JGH17" s="386"/>
      <c r="JGI17" s="386"/>
      <c r="JGJ17" s="386"/>
      <c r="JGK17" s="386"/>
      <c r="JGL17" s="386"/>
      <c r="JGM17" s="386"/>
      <c r="JGN17" s="386"/>
      <c r="JGO17" s="386"/>
      <c r="JGP17" s="386"/>
      <c r="JGQ17" s="386"/>
      <c r="JGR17" s="386"/>
      <c r="JGS17" s="386"/>
      <c r="JGT17" s="386"/>
      <c r="JGU17" s="386"/>
      <c r="JGV17" s="386"/>
      <c r="JGW17" s="386"/>
      <c r="JGX17" s="386"/>
      <c r="JGY17" s="386"/>
      <c r="JGZ17" s="386"/>
      <c r="JHA17" s="386"/>
      <c r="JHB17" s="386"/>
      <c r="JHC17" s="386"/>
      <c r="JHD17" s="386"/>
      <c r="JHE17" s="386"/>
      <c r="JHF17" s="386"/>
      <c r="JHG17" s="386"/>
      <c r="JHH17" s="386"/>
      <c r="JHI17" s="386"/>
      <c r="JHJ17" s="386"/>
      <c r="JHK17" s="386"/>
      <c r="JHL17" s="386"/>
      <c r="JHM17" s="386"/>
      <c r="JHN17" s="386"/>
      <c r="JHO17" s="386"/>
      <c r="JHP17" s="386"/>
      <c r="JHQ17" s="386"/>
      <c r="JHR17" s="386"/>
      <c r="JHS17" s="386"/>
      <c r="JHT17" s="386"/>
      <c r="JHU17" s="386"/>
      <c r="JHV17" s="386"/>
      <c r="JHW17" s="386"/>
      <c r="JHX17" s="386"/>
      <c r="JHY17" s="386"/>
      <c r="JHZ17" s="386"/>
      <c r="JIA17" s="386"/>
      <c r="JIB17" s="386"/>
      <c r="JIC17" s="386"/>
      <c r="JID17" s="386"/>
      <c r="JIE17" s="386"/>
      <c r="JIF17" s="386"/>
      <c r="JIG17" s="386"/>
      <c r="JIH17" s="386"/>
      <c r="JII17" s="386"/>
      <c r="JIJ17" s="386"/>
      <c r="JIK17" s="386"/>
      <c r="JIL17" s="386"/>
      <c r="JIM17" s="386"/>
      <c r="JIN17" s="386"/>
      <c r="JIO17" s="386"/>
      <c r="JIP17" s="386"/>
      <c r="JIQ17" s="386"/>
      <c r="JIR17" s="386"/>
      <c r="JIS17" s="386"/>
      <c r="JIT17" s="386"/>
      <c r="JIU17" s="386"/>
      <c r="JIV17" s="386"/>
      <c r="JIW17" s="386"/>
      <c r="JIX17" s="386"/>
      <c r="JIY17" s="386"/>
      <c r="JIZ17" s="386"/>
      <c r="JJA17" s="386"/>
      <c r="JJB17" s="386"/>
      <c r="JJC17" s="386"/>
      <c r="JJD17" s="386"/>
      <c r="JJE17" s="386"/>
      <c r="JJF17" s="386"/>
      <c r="JJG17" s="386"/>
      <c r="JJH17" s="386"/>
      <c r="JJI17" s="386"/>
      <c r="JJJ17" s="386"/>
      <c r="JJK17" s="386"/>
      <c r="JJL17" s="386"/>
      <c r="JJM17" s="386"/>
      <c r="JJN17" s="386"/>
      <c r="JJO17" s="386"/>
      <c r="JJP17" s="386"/>
      <c r="JJQ17" s="386"/>
      <c r="JJR17" s="386"/>
      <c r="JJS17" s="386"/>
      <c r="JJT17" s="386"/>
      <c r="JJU17" s="386"/>
      <c r="JJV17" s="386"/>
      <c r="JJW17" s="386"/>
      <c r="JJX17" s="386"/>
      <c r="JJY17" s="386"/>
      <c r="JJZ17" s="386"/>
      <c r="JKA17" s="386"/>
      <c r="JKB17" s="386"/>
      <c r="JKC17" s="386"/>
      <c r="JKD17" s="386"/>
      <c r="JKE17" s="386"/>
      <c r="JKF17" s="386"/>
      <c r="JKG17" s="386"/>
      <c r="JKH17" s="386"/>
      <c r="JKI17" s="386"/>
      <c r="JKJ17" s="386"/>
      <c r="JKK17" s="386"/>
      <c r="JKL17" s="386"/>
      <c r="JKM17" s="386"/>
      <c r="JKN17" s="386"/>
      <c r="JKO17" s="386"/>
      <c r="JKP17" s="386"/>
      <c r="JKQ17" s="386"/>
      <c r="JKR17" s="386"/>
      <c r="JKS17" s="386"/>
      <c r="JKT17" s="386"/>
      <c r="JKU17" s="386"/>
      <c r="JKV17" s="386"/>
      <c r="JKW17" s="386"/>
      <c r="JKX17" s="386"/>
      <c r="JKY17" s="386"/>
      <c r="JKZ17" s="386"/>
      <c r="JLA17" s="386"/>
      <c r="JLB17" s="386"/>
      <c r="JLC17" s="386"/>
      <c r="JLD17" s="386"/>
      <c r="JLE17" s="386"/>
      <c r="JLF17" s="386"/>
      <c r="JLG17" s="386"/>
      <c r="JLH17" s="386"/>
      <c r="JLI17" s="386"/>
      <c r="JLJ17" s="386"/>
      <c r="JLK17" s="386"/>
      <c r="JLL17" s="386"/>
      <c r="JLM17" s="386"/>
      <c r="JLN17" s="386"/>
      <c r="JLO17" s="386"/>
      <c r="JLP17" s="386"/>
      <c r="JLQ17" s="386"/>
      <c r="JLR17" s="386"/>
      <c r="JLS17" s="386"/>
      <c r="JLT17" s="386"/>
      <c r="JLU17" s="386"/>
      <c r="JLV17" s="386"/>
      <c r="JLW17" s="386"/>
      <c r="JLX17" s="386"/>
      <c r="JLY17" s="386"/>
      <c r="JLZ17" s="386"/>
      <c r="JMA17" s="386"/>
      <c r="JMB17" s="386"/>
      <c r="JMC17" s="386"/>
      <c r="JMD17" s="386"/>
      <c r="JME17" s="386"/>
      <c r="JMF17" s="386"/>
      <c r="JMG17" s="386"/>
      <c r="JMH17" s="386"/>
      <c r="JMI17" s="386"/>
      <c r="JMJ17" s="386"/>
      <c r="JMK17" s="386"/>
      <c r="JML17" s="386"/>
      <c r="JMM17" s="386"/>
      <c r="JMN17" s="386"/>
      <c r="JMO17" s="386"/>
      <c r="JMP17" s="386"/>
      <c r="JMQ17" s="386"/>
      <c r="JMR17" s="386"/>
      <c r="JMS17" s="386"/>
      <c r="JMT17" s="386"/>
      <c r="JMU17" s="386"/>
      <c r="JMV17" s="386"/>
      <c r="JMW17" s="386"/>
      <c r="JMX17" s="386"/>
      <c r="JMY17" s="386"/>
      <c r="JMZ17" s="386"/>
      <c r="JNA17" s="386"/>
      <c r="JNB17" s="386"/>
      <c r="JNC17" s="386"/>
      <c r="JND17" s="386"/>
      <c r="JNE17" s="386"/>
      <c r="JNF17" s="386"/>
      <c r="JNG17" s="386"/>
      <c r="JNH17" s="386"/>
      <c r="JNI17" s="386"/>
      <c r="JNJ17" s="386"/>
      <c r="JNK17" s="386"/>
      <c r="JNL17" s="386"/>
      <c r="JNM17" s="386"/>
      <c r="JNN17" s="386"/>
      <c r="JNO17" s="386"/>
      <c r="JNP17" s="386"/>
      <c r="JNQ17" s="386"/>
      <c r="JNR17" s="386"/>
      <c r="JNS17" s="386"/>
      <c r="JNT17" s="386"/>
      <c r="JNU17" s="386"/>
      <c r="JNV17" s="386"/>
      <c r="JNW17" s="386"/>
      <c r="JNX17" s="386"/>
      <c r="JNY17" s="386"/>
      <c r="JNZ17" s="386"/>
      <c r="JOA17" s="386"/>
      <c r="JOB17" s="386"/>
      <c r="JOC17" s="386"/>
      <c r="JOD17" s="386"/>
      <c r="JOE17" s="386"/>
      <c r="JOF17" s="386"/>
      <c r="JOG17" s="386"/>
      <c r="JOH17" s="386"/>
      <c r="JOI17" s="386"/>
      <c r="JOJ17" s="386"/>
      <c r="JOK17" s="386"/>
      <c r="JOL17" s="386"/>
      <c r="JOM17" s="386"/>
      <c r="JON17" s="386"/>
      <c r="JOO17" s="386"/>
      <c r="JOP17" s="386"/>
      <c r="JOQ17" s="386"/>
      <c r="JOR17" s="386"/>
      <c r="JOS17" s="386"/>
      <c r="JOT17" s="386"/>
      <c r="JOU17" s="386"/>
      <c r="JOV17" s="386"/>
      <c r="JOW17" s="386"/>
      <c r="JOX17" s="386"/>
      <c r="JOY17" s="386"/>
      <c r="JOZ17" s="386"/>
      <c r="JPA17" s="386"/>
      <c r="JPB17" s="386"/>
      <c r="JPC17" s="386"/>
      <c r="JPD17" s="386"/>
      <c r="JPE17" s="386"/>
      <c r="JPF17" s="386"/>
      <c r="JPG17" s="386"/>
      <c r="JPH17" s="386"/>
      <c r="JPI17" s="386"/>
      <c r="JPJ17" s="386"/>
      <c r="JPK17" s="386"/>
      <c r="JPL17" s="386"/>
      <c r="JPM17" s="386"/>
      <c r="JPN17" s="386"/>
      <c r="JPO17" s="386"/>
      <c r="JPP17" s="386"/>
      <c r="JPQ17" s="386"/>
      <c r="JPR17" s="386"/>
      <c r="JPS17" s="386"/>
      <c r="JPT17" s="386"/>
      <c r="JPU17" s="386"/>
      <c r="JPV17" s="386"/>
      <c r="JPW17" s="386"/>
      <c r="JPX17" s="386"/>
      <c r="JPY17" s="386"/>
      <c r="JPZ17" s="386"/>
      <c r="JQA17" s="386"/>
      <c r="JQB17" s="386"/>
      <c r="JQC17" s="386"/>
      <c r="JQD17" s="386"/>
      <c r="JQE17" s="386"/>
      <c r="JQF17" s="386"/>
      <c r="JQG17" s="386"/>
      <c r="JQH17" s="386"/>
      <c r="JQI17" s="386"/>
      <c r="JQJ17" s="386"/>
      <c r="JQK17" s="386"/>
      <c r="JQL17" s="386"/>
      <c r="JQM17" s="386"/>
      <c r="JQN17" s="386"/>
      <c r="JQO17" s="386"/>
      <c r="JQP17" s="386"/>
      <c r="JQQ17" s="386"/>
      <c r="JQR17" s="386"/>
      <c r="JQS17" s="386"/>
      <c r="JQT17" s="386"/>
      <c r="JQU17" s="386"/>
      <c r="JQV17" s="386"/>
      <c r="JQW17" s="386"/>
      <c r="JQX17" s="386"/>
      <c r="JQY17" s="386"/>
      <c r="JQZ17" s="386"/>
      <c r="JRA17" s="386"/>
      <c r="JRB17" s="386"/>
      <c r="JRC17" s="386"/>
      <c r="JRD17" s="386"/>
      <c r="JRE17" s="386"/>
      <c r="JRF17" s="386"/>
      <c r="JRG17" s="386"/>
      <c r="JRH17" s="386"/>
      <c r="JRI17" s="386"/>
      <c r="JRJ17" s="386"/>
      <c r="JRK17" s="386"/>
      <c r="JRL17" s="386"/>
      <c r="JRM17" s="386"/>
      <c r="JRN17" s="386"/>
      <c r="JRO17" s="386"/>
      <c r="JRP17" s="386"/>
      <c r="JRQ17" s="386"/>
      <c r="JRR17" s="386"/>
      <c r="JRS17" s="386"/>
      <c r="JRT17" s="386"/>
      <c r="JRU17" s="386"/>
      <c r="JRV17" s="386"/>
      <c r="JRW17" s="386"/>
      <c r="JRX17" s="386"/>
      <c r="JRY17" s="386"/>
      <c r="JRZ17" s="386"/>
      <c r="JSA17" s="386"/>
      <c r="JSB17" s="386"/>
      <c r="JSC17" s="386"/>
      <c r="JSD17" s="386"/>
      <c r="JSE17" s="386"/>
      <c r="JSF17" s="386"/>
      <c r="JSG17" s="386"/>
      <c r="JSH17" s="386"/>
      <c r="JSI17" s="386"/>
      <c r="JSJ17" s="386"/>
      <c r="JSK17" s="386"/>
      <c r="JSL17" s="386"/>
      <c r="JSM17" s="386"/>
      <c r="JSN17" s="386"/>
      <c r="JSO17" s="386"/>
      <c r="JSP17" s="386"/>
      <c r="JSQ17" s="386"/>
      <c r="JSR17" s="386"/>
      <c r="JSS17" s="386"/>
      <c r="JST17" s="386"/>
      <c r="JSU17" s="386"/>
      <c r="JSV17" s="386"/>
      <c r="JSW17" s="386"/>
      <c r="JSX17" s="386"/>
      <c r="JSY17" s="386"/>
      <c r="JSZ17" s="386"/>
      <c r="JTA17" s="386"/>
      <c r="JTB17" s="386"/>
      <c r="JTC17" s="386"/>
      <c r="JTD17" s="386"/>
      <c r="JTE17" s="386"/>
      <c r="JTF17" s="386"/>
      <c r="JTG17" s="386"/>
      <c r="JTH17" s="386"/>
      <c r="JTI17" s="386"/>
      <c r="JTJ17" s="386"/>
      <c r="JTK17" s="386"/>
      <c r="JTL17" s="386"/>
      <c r="JTM17" s="386"/>
      <c r="JTN17" s="386"/>
      <c r="JTO17" s="386"/>
      <c r="JTP17" s="386"/>
      <c r="JTQ17" s="386"/>
      <c r="JTR17" s="386"/>
      <c r="JTS17" s="386"/>
      <c r="JTT17" s="386"/>
      <c r="JTU17" s="386"/>
      <c r="JTV17" s="386"/>
      <c r="JTW17" s="386"/>
      <c r="JTX17" s="386"/>
      <c r="JTY17" s="386"/>
      <c r="JTZ17" s="386"/>
      <c r="JUA17" s="386"/>
      <c r="JUB17" s="386"/>
      <c r="JUC17" s="386"/>
      <c r="JUD17" s="386"/>
      <c r="JUE17" s="386"/>
      <c r="JUF17" s="386"/>
      <c r="JUG17" s="386"/>
      <c r="JUH17" s="386"/>
      <c r="JUI17" s="386"/>
      <c r="JUJ17" s="386"/>
      <c r="JUK17" s="386"/>
      <c r="JUL17" s="386"/>
      <c r="JUM17" s="386"/>
      <c r="JUN17" s="386"/>
      <c r="JUO17" s="386"/>
      <c r="JUP17" s="386"/>
      <c r="JUQ17" s="386"/>
      <c r="JUR17" s="386"/>
      <c r="JUS17" s="386"/>
      <c r="JUT17" s="386"/>
      <c r="JUU17" s="386"/>
      <c r="JUV17" s="386"/>
      <c r="JUW17" s="386"/>
      <c r="JUX17" s="386"/>
      <c r="JUY17" s="386"/>
      <c r="JUZ17" s="386"/>
      <c r="JVA17" s="386"/>
      <c r="JVB17" s="386"/>
      <c r="JVC17" s="386"/>
      <c r="JVD17" s="386"/>
      <c r="JVE17" s="386"/>
      <c r="JVF17" s="386"/>
      <c r="JVG17" s="386"/>
      <c r="JVH17" s="386"/>
      <c r="JVI17" s="386"/>
      <c r="JVJ17" s="386"/>
      <c r="JVK17" s="386"/>
      <c r="JVL17" s="386"/>
      <c r="JVM17" s="386"/>
      <c r="JVN17" s="386"/>
      <c r="JVO17" s="386"/>
      <c r="JVP17" s="386"/>
      <c r="JVQ17" s="386"/>
      <c r="JVR17" s="386"/>
      <c r="JVS17" s="386"/>
      <c r="JVT17" s="386"/>
      <c r="JVU17" s="386"/>
      <c r="JVV17" s="386"/>
      <c r="JVW17" s="386"/>
      <c r="JVX17" s="386"/>
      <c r="JVY17" s="386"/>
      <c r="JVZ17" s="386"/>
      <c r="JWA17" s="386"/>
      <c r="JWB17" s="386"/>
      <c r="JWC17" s="386"/>
      <c r="JWD17" s="386"/>
      <c r="JWE17" s="386"/>
      <c r="JWF17" s="386"/>
      <c r="JWG17" s="386"/>
      <c r="JWH17" s="386"/>
      <c r="JWI17" s="386"/>
      <c r="JWJ17" s="386"/>
      <c r="JWK17" s="386"/>
      <c r="JWL17" s="386"/>
      <c r="JWM17" s="386"/>
      <c r="JWN17" s="386"/>
      <c r="JWO17" s="386"/>
      <c r="JWP17" s="386"/>
      <c r="JWQ17" s="386"/>
      <c r="JWR17" s="386"/>
      <c r="JWS17" s="386"/>
      <c r="JWT17" s="386"/>
      <c r="JWU17" s="386"/>
      <c r="JWV17" s="386"/>
      <c r="JWW17" s="386"/>
      <c r="JWX17" s="386"/>
      <c r="JWY17" s="386"/>
      <c r="JWZ17" s="386"/>
      <c r="JXA17" s="386"/>
      <c r="JXB17" s="386"/>
      <c r="JXC17" s="386"/>
      <c r="JXD17" s="386"/>
      <c r="JXE17" s="386"/>
      <c r="JXF17" s="386"/>
      <c r="JXG17" s="386"/>
      <c r="JXH17" s="386"/>
      <c r="JXI17" s="386"/>
      <c r="JXJ17" s="386"/>
      <c r="JXK17" s="386"/>
      <c r="JXL17" s="386"/>
      <c r="JXM17" s="386"/>
      <c r="JXN17" s="386"/>
      <c r="JXO17" s="386"/>
      <c r="JXP17" s="386"/>
      <c r="JXQ17" s="386"/>
      <c r="JXR17" s="386"/>
      <c r="JXS17" s="386"/>
      <c r="JXT17" s="386"/>
      <c r="JXU17" s="386"/>
      <c r="JXV17" s="386"/>
      <c r="JXW17" s="386"/>
      <c r="JXX17" s="386"/>
      <c r="JXY17" s="386"/>
      <c r="JXZ17" s="386"/>
      <c r="JYA17" s="386"/>
      <c r="JYB17" s="386"/>
      <c r="JYC17" s="386"/>
      <c r="JYD17" s="386"/>
      <c r="JYE17" s="386"/>
      <c r="JYF17" s="386"/>
      <c r="JYG17" s="386"/>
      <c r="JYH17" s="386"/>
      <c r="JYI17" s="386"/>
      <c r="JYJ17" s="386"/>
      <c r="JYK17" s="386"/>
      <c r="JYL17" s="386"/>
      <c r="JYM17" s="386"/>
      <c r="JYN17" s="386"/>
      <c r="JYO17" s="386"/>
      <c r="JYP17" s="386"/>
      <c r="JYQ17" s="386"/>
      <c r="JYR17" s="386"/>
      <c r="JYS17" s="386"/>
      <c r="JYT17" s="386"/>
      <c r="JYU17" s="386"/>
      <c r="JYV17" s="386"/>
      <c r="JYW17" s="386"/>
      <c r="JYX17" s="386"/>
      <c r="JYY17" s="386"/>
      <c r="JYZ17" s="386"/>
      <c r="JZA17" s="386"/>
      <c r="JZB17" s="386"/>
      <c r="JZC17" s="386"/>
      <c r="JZD17" s="386"/>
      <c r="JZE17" s="386"/>
      <c r="JZF17" s="386"/>
      <c r="JZG17" s="386"/>
      <c r="JZH17" s="386"/>
      <c r="JZI17" s="386"/>
      <c r="JZJ17" s="386"/>
      <c r="JZK17" s="386"/>
      <c r="JZL17" s="386"/>
      <c r="JZM17" s="386"/>
      <c r="JZN17" s="386"/>
      <c r="JZO17" s="386"/>
      <c r="JZP17" s="386"/>
      <c r="JZQ17" s="386"/>
      <c r="JZR17" s="386"/>
      <c r="JZS17" s="386"/>
      <c r="JZT17" s="386"/>
      <c r="JZU17" s="386"/>
      <c r="JZV17" s="386"/>
      <c r="JZW17" s="386"/>
      <c r="JZX17" s="386"/>
      <c r="JZY17" s="386"/>
      <c r="JZZ17" s="386"/>
      <c r="KAA17" s="386"/>
      <c r="KAB17" s="386"/>
      <c r="KAC17" s="386"/>
      <c r="KAD17" s="386"/>
      <c r="KAE17" s="386"/>
      <c r="KAF17" s="386"/>
      <c r="KAG17" s="386"/>
      <c r="KAH17" s="386"/>
      <c r="KAI17" s="386"/>
      <c r="KAJ17" s="386"/>
      <c r="KAK17" s="386"/>
      <c r="KAL17" s="386"/>
      <c r="KAM17" s="386"/>
      <c r="KAN17" s="386"/>
      <c r="KAO17" s="386"/>
      <c r="KAP17" s="386"/>
      <c r="KAQ17" s="386"/>
      <c r="KAR17" s="386"/>
      <c r="KAS17" s="386"/>
      <c r="KAT17" s="386"/>
      <c r="KAU17" s="386"/>
      <c r="KAV17" s="386"/>
      <c r="KAW17" s="386"/>
      <c r="KAX17" s="386"/>
      <c r="KAY17" s="386"/>
      <c r="KAZ17" s="386"/>
      <c r="KBA17" s="386"/>
      <c r="KBB17" s="386"/>
      <c r="KBC17" s="386"/>
      <c r="KBD17" s="386"/>
      <c r="KBE17" s="386"/>
      <c r="KBF17" s="386"/>
      <c r="KBG17" s="386"/>
      <c r="KBH17" s="386"/>
      <c r="KBI17" s="386"/>
      <c r="KBJ17" s="386"/>
      <c r="KBK17" s="386"/>
      <c r="KBL17" s="386"/>
      <c r="KBM17" s="386"/>
      <c r="KBN17" s="386"/>
      <c r="KBO17" s="386"/>
      <c r="KBP17" s="386"/>
      <c r="KBQ17" s="386"/>
      <c r="KBR17" s="386"/>
      <c r="KBS17" s="386"/>
      <c r="KBT17" s="386"/>
      <c r="KBU17" s="386"/>
      <c r="KBV17" s="386"/>
      <c r="KBW17" s="386"/>
      <c r="KBX17" s="386"/>
      <c r="KBY17" s="386"/>
      <c r="KBZ17" s="386"/>
      <c r="KCA17" s="386"/>
      <c r="KCB17" s="386"/>
      <c r="KCC17" s="386"/>
      <c r="KCD17" s="386"/>
      <c r="KCE17" s="386"/>
      <c r="KCF17" s="386"/>
      <c r="KCG17" s="386"/>
      <c r="KCH17" s="386"/>
      <c r="KCI17" s="386"/>
      <c r="KCJ17" s="386"/>
      <c r="KCK17" s="386"/>
      <c r="KCL17" s="386"/>
      <c r="KCM17" s="386"/>
      <c r="KCN17" s="386"/>
      <c r="KCO17" s="386"/>
      <c r="KCP17" s="386"/>
      <c r="KCQ17" s="386"/>
      <c r="KCR17" s="386"/>
      <c r="KCS17" s="386"/>
      <c r="KCT17" s="386"/>
      <c r="KCU17" s="386"/>
      <c r="KCV17" s="386"/>
      <c r="KCW17" s="386"/>
      <c r="KCX17" s="386"/>
      <c r="KCY17" s="386"/>
      <c r="KCZ17" s="386"/>
      <c r="KDA17" s="386"/>
      <c r="KDB17" s="386"/>
      <c r="KDC17" s="386"/>
      <c r="KDD17" s="386"/>
      <c r="KDE17" s="386"/>
      <c r="KDF17" s="386"/>
      <c r="KDG17" s="386"/>
      <c r="KDH17" s="386"/>
      <c r="KDI17" s="386"/>
      <c r="KDJ17" s="386"/>
      <c r="KDK17" s="386"/>
      <c r="KDL17" s="386"/>
      <c r="KDM17" s="386"/>
      <c r="KDN17" s="386"/>
      <c r="KDO17" s="386"/>
      <c r="KDP17" s="386"/>
      <c r="KDQ17" s="386"/>
      <c r="KDR17" s="386"/>
      <c r="KDS17" s="386"/>
      <c r="KDT17" s="386"/>
      <c r="KDU17" s="386"/>
      <c r="KDV17" s="386"/>
      <c r="KDW17" s="386"/>
      <c r="KDX17" s="386"/>
      <c r="KDY17" s="386"/>
      <c r="KDZ17" s="386"/>
      <c r="KEA17" s="386"/>
      <c r="KEB17" s="386"/>
      <c r="KEC17" s="386"/>
      <c r="KED17" s="386"/>
      <c r="KEE17" s="386"/>
      <c r="KEF17" s="386"/>
      <c r="KEG17" s="386"/>
      <c r="KEH17" s="386"/>
      <c r="KEI17" s="386"/>
      <c r="KEJ17" s="386"/>
      <c r="KEK17" s="386"/>
      <c r="KEL17" s="386"/>
      <c r="KEM17" s="386"/>
      <c r="KEN17" s="386"/>
      <c r="KEO17" s="386"/>
      <c r="KEP17" s="386"/>
      <c r="KEQ17" s="386"/>
      <c r="KER17" s="386"/>
      <c r="KES17" s="386"/>
      <c r="KET17" s="386"/>
      <c r="KEU17" s="386"/>
      <c r="KEV17" s="386"/>
      <c r="KEW17" s="386"/>
      <c r="KEX17" s="386"/>
      <c r="KEY17" s="386"/>
      <c r="KEZ17" s="386"/>
      <c r="KFA17" s="386"/>
      <c r="KFB17" s="386"/>
      <c r="KFC17" s="386"/>
      <c r="KFD17" s="386"/>
      <c r="KFE17" s="386"/>
      <c r="KFF17" s="386"/>
      <c r="KFG17" s="386"/>
      <c r="KFH17" s="386"/>
      <c r="KFI17" s="386"/>
      <c r="KFJ17" s="386"/>
      <c r="KFK17" s="386"/>
      <c r="KFL17" s="386"/>
      <c r="KFM17" s="386"/>
      <c r="KFN17" s="386"/>
      <c r="KFO17" s="386"/>
      <c r="KFP17" s="386"/>
      <c r="KFQ17" s="386"/>
      <c r="KFR17" s="386"/>
      <c r="KFS17" s="386"/>
      <c r="KFT17" s="386"/>
      <c r="KFU17" s="386"/>
      <c r="KFV17" s="386"/>
      <c r="KFW17" s="386"/>
      <c r="KFX17" s="386"/>
      <c r="KFY17" s="386"/>
      <c r="KFZ17" s="386"/>
      <c r="KGA17" s="386"/>
      <c r="KGB17" s="386"/>
      <c r="KGC17" s="386"/>
      <c r="KGD17" s="386"/>
      <c r="KGE17" s="386"/>
      <c r="KGF17" s="386"/>
      <c r="KGG17" s="386"/>
      <c r="KGH17" s="386"/>
      <c r="KGI17" s="386"/>
      <c r="KGJ17" s="386"/>
      <c r="KGK17" s="386"/>
      <c r="KGL17" s="386"/>
      <c r="KGM17" s="386"/>
      <c r="KGN17" s="386"/>
      <c r="KGO17" s="386"/>
      <c r="KGP17" s="386"/>
      <c r="KGQ17" s="386"/>
      <c r="KGR17" s="386"/>
      <c r="KGS17" s="386"/>
      <c r="KGT17" s="386"/>
      <c r="KGU17" s="386"/>
      <c r="KGV17" s="386"/>
      <c r="KGW17" s="386"/>
      <c r="KGX17" s="386"/>
      <c r="KGY17" s="386"/>
      <c r="KGZ17" s="386"/>
      <c r="KHA17" s="386"/>
      <c r="KHB17" s="386"/>
      <c r="KHC17" s="386"/>
      <c r="KHD17" s="386"/>
      <c r="KHE17" s="386"/>
      <c r="KHF17" s="386"/>
      <c r="KHG17" s="386"/>
      <c r="KHH17" s="386"/>
      <c r="KHI17" s="386"/>
      <c r="KHJ17" s="386"/>
      <c r="KHK17" s="386"/>
      <c r="KHL17" s="386"/>
      <c r="KHM17" s="386"/>
      <c r="KHN17" s="386"/>
      <c r="KHO17" s="386"/>
      <c r="KHP17" s="386"/>
      <c r="KHQ17" s="386"/>
      <c r="KHR17" s="386"/>
      <c r="KHS17" s="386"/>
      <c r="KHT17" s="386"/>
      <c r="KHU17" s="386"/>
      <c r="KHV17" s="386"/>
      <c r="KHW17" s="386"/>
      <c r="KHX17" s="386"/>
      <c r="KHY17" s="386"/>
      <c r="KHZ17" s="386"/>
      <c r="KIA17" s="386"/>
      <c r="KIB17" s="386"/>
      <c r="KIC17" s="386"/>
      <c r="KID17" s="386"/>
      <c r="KIE17" s="386"/>
      <c r="KIF17" s="386"/>
      <c r="KIG17" s="386"/>
      <c r="KIH17" s="386"/>
      <c r="KII17" s="386"/>
      <c r="KIJ17" s="386"/>
      <c r="KIK17" s="386"/>
      <c r="KIL17" s="386"/>
      <c r="KIM17" s="386"/>
      <c r="KIN17" s="386"/>
      <c r="KIO17" s="386"/>
      <c r="KIP17" s="386"/>
      <c r="KIQ17" s="386"/>
      <c r="KIR17" s="386"/>
      <c r="KIS17" s="386"/>
      <c r="KIT17" s="386"/>
      <c r="KIU17" s="386"/>
      <c r="KIV17" s="386"/>
      <c r="KIW17" s="386"/>
      <c r="KIX17" s="386"/>
      <c r="KIY17" s="386"/>
      <c r="KIZ17" s="386"/>
      <c r="KJA17" s="386"/>
      <c r="KJB17" s="386"/>
      <c r="KJC17" s="386"/>
      <c r="KJD17" s="386"/>
      <c r="KJE17" s="386"/>
      <c r="KJF17" s="386"/>
      <c r="KJG17" s="386"/>
      <c r="KJH17" s="386"/>
      <c r="KJI17" s="386"/>
      <c r="KJJ17" s="386"/>
      <c r="KJK17" s="386"/>
      <c r="KJL17" s="386"/>
      <c r="KJM17" s="386"/>
      <c r="KJN17" s="386"/>
      <c r="KJO17" s="386"/>
      <c r="KJP17" s="386"/>
      <c r="KJQ17" s="386"/>
      <c r="KJR17" s="386"/>
      <c r="KJS17" s="386"/>
      <c r="KJT17" s="386"/>
      <c r="KJU17" s="386"/>
      <c r="KJV17" s="386"/>
      <c r="KJW17" s="386"/>
      <c r="KJX17" s="386"/>
      <c r="KJY17" s="386"/>
      <c r="KJZ17" s="386"/>
      <c r="KKA17" s="386"/>
      <c r="KKB17" s="386"/>
      <c r="KKC17" s="386"/>
      <c r="KKD17" s="386"/>
      <c r="KKE17" s="386"/>
      <c r="KKF17" s="386"/>
      <c r="KKG17" s="386"/>
      <c r="KKH17" s="386"/>
      <c r="KKI17" s="386"/>
      <c r="KKJ17" s="386"/>
      <c r="KKK17" s="386"/>
      <c r="KKL17" s="386"/>
      <c r="KKM17" s="386"/>
      <c r="KKN17" s="386"/>
      <c r="KKO17" s="386"/>
      <c r="KKP17" s="386"/>
      <c r="KKQ17" s="386"/>
      <c r="KKR17" s="386"/>
      <c r="KKS17" s="386"/>
      <c r="KKT17" s="386"/>
      <c r="KKU17" s="386"/>
      <c r="KKV17" s="386"/>
      <c r="KKW17" s="386"/>
      <c r="KKX17" s="386"/>
      <c r="KKY17" s="386"/>
      <c r="KKZ17" s="386"/>
      <c r="KLA17" s="386"/>
      <c r="KLB17" s="386"/>
      <c r="KLC17" s="386"/>
      <c r="KLD17" s="386"/>
      <c r="KLE17" s="386"/>
      <c r="KLF17" s="386"/>
      <c r="KLG17" s="386"/>
      <c r="KLH17" s="386"/>
      <c r="KLI17" s="386"/>
      <c r="KLJ17" s="386"/>
      <c r="KLK17" s="386"/>
      <c r="KLL17" s="386"/>
      <c r="KLM17" s="386"/>
      <c r="KLN17" s="386"/>
      <c r="KLO17" s="386"/>
      <c r="KLP17" s="386"/>
      <c r="KLQ17" s="386"/>
      <c r="KLR17" s="386"/>
      <c r="KLS17" s="386"/>
      <c r="KLT17" s="386"/>
      <c r="KLU17" s="386"/>
      <c r="KLV17" s="386"/>
      <c r="KLW17" s="386"/>
      <c r="KLX17" s="386"/>
      <c r="KLY17" s="386"/>
      <c r="KLZ17" s="386"/>
      <c r="KMA17" s="386"/>
      <c r="KMB17" s="386"/>
      <c r="KMC17" s="386"/>
      <c r="KMD17" s="386"/>
      <c r="KME17" s="386"/>
      <c r="KMF17" s="386"/>
      <c r="KMG17" s="386"/>
      <c r="KMH17" s="386"/>
      <c r="KMI17" s="386"/>
      <c r="KMJ17" s="386"/>
      <c r="KMK17" s="386"/>
      <c r="KML17" s="386"/>
      <c r="KMM17" s="386"/>
      <c r="KMN17" s="386"/>
      <c r="KMO17" s="386"/>
      <c r="KMP17" s="386"/>
      <c r="KMQ17" s="386"/>
      <c r="KMR17" s="386"/>
      <c r="KMS17" s="386"/>
      <c r="KMT17" s="386"/>
      <c r="KMU17" s="386"/>
      <c r="KMV17" s="386"/>
      <c r="KMW17" s="386"/>
      <c r="KMX17" s="386"/>
      <c r="KMY17" s="386"/>
      <c r="KMZ17" s="386"/>
      <c r="KNA17" s="386"/>
      <c r="KNB17" s="386"/>
      <c r="KNC17" s="386"/>
      <c r="KND17" s="386"/>
      <c r="KNE17" s="386"/>
      <c r="KNF17" s="386"/>
      <c r="KNG17" s="386"/>
      <c r="KNH17" s="386"/>
      <c r="KNI17" s="386"/>
      <c r="KNJ17" s="386"/>
      <c r="KNK17" s="386"/>
      <c r="KNL17" s="386"/>
      <c r="KNM17" s="386"/>
      <c r="KNN17" s="386"/>
      <c r="KNO17" s="386"/>
      <c r="KNP17" s="386"/>
      <c r="KNQ17" s="386"/>
      <c r="KNR17" s="386"/>
      <c r="KNS17" s="386"/>
      <c r="KNT17" s="386"/>
      <c r="KNU17" s="386"/>
      <c r="KNV17" s="386"/>
      <c r="KNW17" s="386"/>
      <c r="KNX17" s="386"/>
      <c r="KNY17" s="386"/>
      <c r="KNZ17" s="386"/>
      <c r="KOA17" s="386"/>
      <c r="KOB17" s="386"/>
      <c r="KOC17" s="386"/>
      <c r="KOD17" s="386"/>
      <c r="KOE17" s="386"/>
      <c r="KOF17" s="386"/>
      <c r="KOG17" s="386"/>
      <c r="KOH17" s="386"/>
      <c r="KOI17" s="386"/>
      <c r="KOJ17" s="386"/>
      <c r="KOK17" s="386"/>
      <c r="KOL17" s="386"/>
      <c r="KOM17" s="386"/>
      <c r="KON17" s="386"/>
      <c r="KOO17" s="386"/>
      <c r="KOP17" s="386"/>
      <c r="KOQ17" s="386"/>
      <c r="KOR17" s="386"/>
      <c r="KOS17" s="386"/>
      <c r="KOT17" s="386"/>
      <c r="KOU17" s="386"/>
      <c r="KOV17" s="386"/>
      <c r="KOW17" s="386"/>
      <c r="KOX17" s="386"/>
      <c r="KOY17" s="386"/>
      <c r="KOZ17" s="386"/>
      <c r="KPA17" s="386"/>
      <c r="KPB17" s="386"/>
      <c r="KPC17" s="386"/>
      <c r="KPD17" s="386"/>
      <c r="KPE17" s="386"/>
      <c r="KPF17" s="386"/>
      <c r="KPG17" s="386"/>
      <c r="KPH17" s="386"/>
      <c r="KPI17" s="386"/>
      <c r="KPJ17" s="386"/>
      <c r="KPK17" s="386"/>
      <c r="KPL17" s="386"/>
      <c r="KPM17" s="386"/>
      <c r="KPN17" s="386"/>
      <c r="KPO17" s="386"/>
      <c r="KPP17" s="386"/>
      <c r="KPQ17" s="386"/>
      <c r="KPR17" s="386"/>
      <c r="KPS17" s="386"/>
      <c r="KPT17" s="386"/>
      <c r="KPU17" s="386"/>
      <c r="KPV17" s="386"/>
      <c r="KPW17" s="386"/>
      <c r="KPX17" s="386"/>
      <c r="KPY17" s="386"/>
      <c r="KPZ17" s="386"/>
      <c r="KQA17" s="386"/>
      <c r="KQB17" s="386"/>
      <c r="KQC17" s="386"/>
      <c r="KQD17" s="386"/>
      <c r="KQE17" s="386"/>
      <c r="KQF17" s="386"/>
      <c r="KQG17" s="386"/>
      <c r="KQH17" s="386"/>
      <c r="KQI17" s="386"/>
      <c r="KQJ17" s="386"/>
      <c r="KQK17" s="386"/>
      <c r="KQL17" s="386"/>
      <c r="KQM17" s="386"/>
      <c r="KQN17" s="386"/>
      <c r="KQO17" s="386"/>
      <c r="KQP17" s="386"/>
      <c r="KQQ17" s="386"/>
      <c r="KQR17" s="386"/>
      <c r="KQS17" s="386"/>
      <c r="KQT17" s="386"/>
      <c r="KQU17" s="386"/>
      <c r="KQV17" s="386"/>
      <c r="KQW17" s="386"/>
      <c r="KQX17" s="386"/>
      <c r="KQY17" s="386"/>
      <c r="KQZ17" s="386"/>
      <c r="KRA17" s="386"/>
      <c r="KRB17" s="386"/>
      <c r="KRC17" s="386"/>
      <c r="KRD17" s="386"/>
      <c r="KRE17" s="386"/>
      <c r="KRF17" s="386"/>
      <c r="KRG17" s="386"/>
      <c r="KRH17" s="386"/>
      <c r="KRI17" s="386"/>
      <c r="KRJ17" s="386"/>
      <c r="KRK17" s="386"/>
      <c r="KRL17" s="386"/>
      <c r="KRM17" s="386"/>
      <c r="KRN17" s="386"/>
      <c r="KRO17" s="386"/>
      <c r="KRP17" s="386"/>
      <c r="KRQ17" s="386"/>
      <c r="KRR17" s="386"/>
      <c r="KRS17" s="386"/>
      <c r="KRT17" s="386"/>
      <c r="KRU17" s="386"/>
      <c r="KRV17" s="386"/>
      <c r="KRW17" s="386"/>
      <c r="KRX17" s="386"/>
      <c r="KRY17" s="386"/>
      <c r="KRZ17" s="386"/>
      <c r="KSA17" s="386"/>
      <c r="KSB17" s="386"/>
      <c r="KSC17" s="386"/>
      <c r="KSD17" s="386"/>
      <c r="KSE17" s="386"/>
      <c r="KSF17" s="386"/>
      <c r="KSG17" s="386"/>
      <c r="KSH17" s="386"/>
      <c r="KSI17" s="386"/>
      <c r="KSJ17" s="386"/>
      <c r="KSK17" s="386"/>
      <c r="KSL17" s="386"/>
      <c r="KSM17" s="386"/>
      <c r="KSN17" s="386"/>
      <c r="KSO17" s="386"/>
      <c r="KSP17" s="386"/>
      <c r="KSQ17" s="386"/>
      <c r="KSR17" s="386"/>
      <c r="KSS17" s="386"/>
      <c r="KST17" s="386"/>
      <c r="KSU17" s="386"/>
      <c r="KSV17" s="386"/>
      <c r="KSW17" s="386"/>
      <c r="KSX17" s="386"/>
      <c r="KSY17" s="386"/>
      <c r="KSZ17" s="386"/>
      <c r="KTA17" s="386"/>
      <c r="KTB17" s="386"/>
      <c r="KTC17" s="386"/>
      <c r="KTD17" s="386"/>
      <c r="KTE17" s="386"/>
      <c r="KTF17" s="386"/>
      <c r="KTG17" s="386"/>
      <c r="KTH17" s="386"/>
      <c r="KTI17" s="386"/>
      <c r="KTJ17" s="386"/>
      <c r="KTK17" s="386"/>
      <c r="KTL17" s="386"/>
      <c r="KTM17" s="386"/>
      <c r="KTN17" s="386"/>
      <c r="KTO17" s="386"/>
      <c r="KTP17" s="386"/>
      <c r="KTQ17" s="386"/>
      <c r="KTR17" s="386"/>
      <c r="KTS17" s="386"/>
      <c r="KTT17" s="386"/>
      <c r="KTU17" s="386"/>
      <c r="KTV17" s="386"/>
      <c r="KTW17" s="386"/>
      <c r="KTX17" s="386"/>
      <c r="KTY17" s="386"/>
      <c r="KTZ17" s="386"/>
      <c r="KUA17" s="386"/>
      <c r="KUB17" s="386"/>
      <c r="KUC17" s="386"/>
      <c r="KUD17" s="386"/>
      <c r="KUE17" s="386"/>
      <c r="KUF17" s="386"/>
      <c r="KUG17" s="386"/>
      <c r="KUH17" s="386"/>
      <c r="KUI17" s="386"/>
      <c r="KUJ17" s="386"/>
      <c r="KUK17" s="386"/>
      <c r="KUL17" s="386"/>
      <c r="KUM17" s="386"/>
      <c r="KUN17" s="386"/>
      <c r="KUO17" s="386"/>
      <c r="KUP17" s="386"/>
      <c r="KUQ17" s="386"/>
      <c r="KUR17" s="386"/>
      <c r="KUS17" s="386"/>
      <c r="KUT17" s="386"/>
      <c r="KUU17" s="386"/>
      <c r="KUV17" s="386"/>
      <c r="KUW17" s="386"/>
      <c r="KUX17" s="386"/>
      <c r="KUY17" s="386"/>
      <c r="KUZ17" s="386"/>
      <c r="KVA17" s="386"/>
      <c r="KVB17" s="386"/>
      <c r="KVC17" s="386"/>
      <c r="KVD17" s="386"/>
      <c r="KVE17" s="386"/>
      <c r="KVF17" s="386"/>
      <c r="KVG17" s="386"/>
      <c r="KVH17" s="386"/>
      <c r="KVI17" s="386"/>
      <c r="KVJ17" s="386"/>
      <c r="KVK17" s="386"/>
      <c r="KVL17" s="386"/>
      <c r="KVM17" s="386"/>
      <c r="KVN17" s="386"/>
      <c r="KVO17" s="386"/>
      <c r="KVP17" s="386"/>
      <c r="KVQ17" s="386"/>
      <c r="KVR17" s="386"/>
      <c r="KVS17" s="386"/>
      <c r="KVT17" s="386"/>
      <c r="KVU17" s="386"/>
      <c r="KVV17" s="386"/>
      <c r="KVW17" s="386"/>
      <c r="KVX17" s="386"/>
      <c r="KVY17" s="386"/>
      <c r="KVZ17" s="386"/>
      <c r="KWA17" s="386"/>
      <c r="KWB17" s="386"/>
      <c r="KWC17" s="386"/>
      <c r="KWD17" s="386"/>
      <c r="KWE17" s="386"/>
      <c r="KWF17" s="386"/>
      <c r="KWG17" s="386"/>
      <c r="KWH17" s="386"/>
      <c r="KWI17" s="386"/>
      <c r="KWJ17" s="386"/>
      <c r="KWK17" s="386"/>
      <c r="KWL17" s="386"/>
      <c r="KWM17" s="386"/>
      <c r="KWN17" s="386"/>
      <c r="KWO17" s="386"/>
      <c r="KWP17" s="386"/>
      <c r="KWQ17" s="386"/>
      <c r="KWR17" s="386"/>
      <c r="KWS17" s="386"/>
      <c r="KWT17" s="386"/>
      <c r="KWU17" s="386"/>
      <c r="KWV17" s="386"/>
      <c r="KWW17" s="386"/>
      <c r="KWX17" s="386"/>
      <c r="KWY17" s="386"/>
      <c r="KWZ17" s="386"/>
      <c r="KXA17" s="386"/>
      <c r="KXB17" s="386"/>
      <c r="KXC17" s="386"/>
      <c r="KXD17" s="386"/>
      <c r="KXE17" s="386"/>
      <c r="KXF17" s="386"/>
      <c r="KXG17" s="386"/>
      <c r="KXH17" s="386"/>
      <c r="KXI17" s="386"/>
      <c r="KXJ17" s="386"/>
      <c r="KXK17" s="386"/>
      <c r="KXL17" s="386"/>
      <c r="KXM17" s="386"/>
      <c r="KXN17" s="386"/>
      <c r="KXO17" s="386"/>
      <c r="KXP17" s="386"/>
      <c r="KXQ17" s="386"/>
      <c r="KXR17" s="386"/>
      <c r="KXS17" s="386"/>
      <c r="KXT17" s="386"/>
      <c r="KXU17" s="386"/>
      <c r="KXV17" s="386"/>
      <c r="KXW17" s="386"/>
      <c r="KXX17" s="386"/>
      <c r="KXY17" s="386"/>
      <c r="KXZ17" s="386"/>
      <c r="KYA17" s="386"/>
      <c r="KYB17" s="386"/>
      <c r="KYC17" s="386"/>
      <c r="KYD17" s="386"/>
      <c r="KYE17" s="386"/>
      <c r="KYF17" s="386"/>
      <c r="KYG17" s="386"/>
      <c r="KYH17" s="386"/>
      <c r="KYI17" s="386"/>
      <c r="KYJ17" s="386"/>
      <c r="KYK17" s="386"/>
      <c r="KYL17" s="386"/>
      <c r="KYM17" s="386"/>
      <c r="KYN17" s="386"/>
      <c r="KYO17" s="386"/>
      <c r="KYP17" s="386"/>
      <c r="KYQ17" s="386"/>
      <c r="KYR17" s="386"/>
      <c r="KYS17" s="386"/>
      <c r="KYT17" s="386"/>
      <c r="KYU17" s="386"/>
      <c r="KYV17" s="386"/>
      <c r="KYW17" s="386"/>
      <c r="KYX17" s="386"/>
      <c r="KYY17" s="386"/>
      <c r="KYZ17" s="386"/>
      <c r="KZA17" s="386"/>
      <c r="KZB17" s="386"/>
      <c r="KZC17" s="386"/>
      <c r="KZD17" s="386"/>
      <c r="KZE17" s="386"/>
      <c r="KZF17" s="386"/>
      <c r="KZG17" s="386"/>
      <c r="KZH17" s="386"/>
      <c r="KZI17" s="386"/>
      <c r="KZJ17" s="386"/>
      <c r="KZK17" s="386"/>
      <c r="KZL17" s="386"/>
      <c r="KZM17" s="386"/>
      <c r="KZN17" s="386"/>
      <c r="KZO17" s="386"/>
      <c r="KZP17" s="386"/>
      <c r="KZQ17" s="386"/>
      <c r="KZR17" s="386"/>
      <c r="KZS17" s="386"/>
      <c r="KZT17" s="386"/>
      <c r="KZU17" s="386"/>
      <c r="KZV17" s="386"/>
      <c r="KZW17" s="386"/>
      <c r="KZX17" s="386"/>
      <c r="KZY17" s="386"/>
      <c r="KZZ17" s="386"/>
      <c r="LAA17" s="386"/>
      <c r="LAB17" s="386"/>
      <c r="LAC17" s="386"/>
      <c r="LAD17" s="386"/>
      <c r="LAE17" s="386"/>
      <c r="LAF17" s="386"/>
      <c r="LAG17" s="386"/>
      <c r="LAH17" s="386"/>
      <c r="LAI17" s="386"/>
      <c r="LAJ17" s="386"/>
      <c r="LAK17" s="386"/>
      <c r="LAL17" s="386"/>
      <c r="LAM17" s="386"/>
      <c r="LAN17" s="386"/>
      <c r="LAO17" s="386"/>
      <c r="LAP17" s="386"/>
      <c r="LAQ17" s="386"/>
      <c r="LAR17" s="386"/>
      <c r="LAS17" s="386"/>
      <c r="LAT17" s="386"/>
      <c r="LAU17" s="386"/>
      <c r="LAV17" s="386"/>
      <c r="LAW17" s="386"/>
      <c r="LAX17" s="386"/>
      <c r="LAY17" s="386"/>
      <c r="LAZ17" s="386"/>
      <c r="LBA17" s="386"/>
      <c r="LBB17" s="386"/>
      <c r="LBC17" s="386"/>
      <c r="LBD17" s="386"/>
      <c r="LBE17" s="386"/>
      <c r="LBF17" s="386"/>
      <c r="LBG17" s="386"/>
      <c r="LBH17" s="386"/>
      <c r="LBI17" s="386"/>
      <c r="LBJ17" s="386"/>
      <c r="LBK17" s="386"/>
      <c r="LBL17" s="386"/>
      <c r="LBM17" s="386"/>
      <c r="LBN17" s="386"/>
      <c r="LBO17" s="386"/>
      <c r="LBP17" s="386"/>
      <c r="LBQ17" s="386"/>
      <c r="LBR17" s="386"/>
      <c r="LBS17" s="386"/>
      <c r="LBT17" s="386"/>
      <c r="LBU17" s="386"/>
      <c r="LBV17" s="386"/>
      <c r="LBW17" s="386"/>
      <c r="LBX17" s="386"/>
      <c r="LBY17" s="386"/>
      <c r="LBZ17" s="386"/>
      <c r="LCA17" s="386"/>
      <c r="LCB17" s="386"/>
      <c r="LCC17" s="386"/>
      <c r="LCD17" s="386"/>
      <c r="LCE17" s="386"/>
      <c r="LCF17" s="386"/>
      <c r="LCG17" s="386"/>
      <c r="LCH17" s="386"/>
      <c r="LCI17" s="386"/>
      <c r="LCJ17" s="386"/>
      <c r="LCK17" s="386"/>
      <c r="LCL17" s="386"/>
      <c r="LCM17" s="386"/>
      <c r="LCN17" s="386"/>
      <c r="LCO17" s="386"/>
      <c r="LCP17" s="386"/>
      <c r="LCQ17" s="386"/>
      <c r="LCR17" s="386"/>
      <c r="LCS17" s="386"/>
      <c r="LCT17" s="386"/>
      <c r="LCU17" s="386"/>
      <c r="LCV17" s="386"/>
      <c r="LCW17" s="386"/>
      <c r="LCX17" s="386"/>
      <c r="LCY17" s="386"/>
      <c r="LCZ17" s="386"/>
      <c r="LDA17" s="386"/>
      <c r="LDB17" s="386"/>
      <c r="LDC17" s="386"/>
      <c r="LDD17" s="386"/>
      <c r="LDE17" s="386"/>
      <c r="LDF17" s="386"/>
      <c r="LDG17" s="386"/>
      <c r="LDH17" s="386"/>
      <c r="LDI17" s="386"/>
      <c r="LDJ17" s="386"/>
      <c r="LDK17" s="386"/>
      <c r="LDL17" s="386"/>
      <c r="LDM17" s="386"/>
      <c r="LDN17" s="386"/>
      <c r="LDO17" s="386"/>
      <c r="LDP17" s="386"/>
      <c r="LDQ17" s="386"/>
      <c r="LDR17" s="386"/>
      <c r="LDS17" s="386"/>
      <c r="LDT17" s="386"/>
      <c r="LDU17" s="386"/>
      <c r="LDV17" s="386"/>
      <c r="LDW17" s="386"/>
      <c r="LDX17" s="386"/>
      <c r="LDY17" s="386"/>
      <c r="LDZ17" s="386"/>
      <c r="LEA17" s="386"/>
      <c r="LEB17" s="386"/>
      <c r="LEC17" s="386"/>
      <c r="LED17" s="386"/>
      <c r="LEE17" s="386"/>
      <c r="LEF17" s="386"/>
      <c r="LEG17" s="386"/>
      <c r="LEH17" s="386"/>
      <c r="LEI17" s="386"/>
      <c r="LEJ17" s="386"/>
      <c r="LEK17" s="386"/>
      <c r="LEL17" s="386"/>
      <c r="LEM17" s="386"/>
      <c r="LEN17" s="386"/>
      <c r="LEO17" s="386"/>
      <c r="LEP17" s="386"/>
      <c r="LEQ17" s="386"/>
      <c r="LER17" s="386"/>
      <c r="LES17" s="386"/>
      <c r="LET17" s="386"/>
      <c r="LEU17" s="386"/>
      <c r="LEV17" s="386"/>
      <c r="LEW17" s="386"/>
      <c r="LEX17" s="386"/>
      <c r="LEY17" s="386"/>
      <c r="LEZ17" s="386"/>
      <c r="LFA17" s="386"/>
      <c r="LFB17" s="386"/>
      <c r="LFC17" s="386"/>
      <c r="LFD17" s="386"/>
      <c r="LFE17" s="386"/>
      <c r="LFF17" s="386"/>
      <c r="LFG17" s="386"/>
      <c r="LFH17" s="386"/>
      <c r="LFI17" s="386"/>
      <c r="LFJ17" s="386"/>
      <c r="LFK17" s="386"/>
      <c r="LFL17" s="386"/>
      <c r="LFM17" s="386"/>
      <c r="LFN17" s="386"/>
      <c r="LFO17" s="386"/>
      <c r="LFP17" s="386"/>
      <c r="LFQ17" s="386"/>
      <c r="LFR17" s="386"/>
      <c r="LFS17" s="386"/>
      <c r="LFT17" s="386"/>
      <c r="LFU17" s="386"/>
      <c r="LFV17" s="386"/>
      <c r="LFW17" s="386"/>
      <c r="LFX17" s="386"/>
      <c r="LFY17" s="386"/>
      <c r="LFZ17" s="386"/>
      <c r="LGA17" s="386"/>
      <c r="LGB17" s="386"/>
      <c r="LGC17" s="386"/>
      <c r="LGD17" s="386"/>
      <c r="LGE17" s="386"/>
      <c r="LGF17" s="386"/>
      <c r="LGG17" s="386"/>
      <c r="LGH17" s="386"/>
      <c r="LGI17" s="386"/>
      <c r="LGJ17" s="386"/>
      <c r="LGK17" s="386"/>
      <c r="LGL17" s="386"/>
      <c r="LGM17" s="386"/>
      <c r="LGN17" s="386"/>
      <c r="LGO17" s="386"/>
      <c r="LGP17" s="386"/>
      <c r="LGQ17" s="386"/>
      <c r="LGR17" s="386"/>
      <c r="LGS17" s="386"/>
      <c r="LGT17" s="386"/>
      <c r="LGU17" s="386"/>
      <c r="LGV17" s="386"/>
      <c r="LGW17" s="386"/>
      <c r="LGX17" s="386"/>
      <c r="LGY17" s="386"/>
      <c r="LGZ17" s="386"/>
      <c r="LHA17" s="386"/>
      <c r="LHB17" s="386"/>
      <c r="LHC17" s="386"/>
      <c r="LHD17" s="386"/>
      <c r="LHE17" s="386"/>
      <c r="LHF17" s="386"/>
      <c r="LHG17" s="386"/>
      <c r="LHH17" s="386"/>
      <c r="LHI17" s="386"/>
      <c r="LHJ17" s="386"/>
      <c r="LHK17" s="386"/>
      <c r="LHL17" s="386"/>
      <c r="LHM17" s="386"/>
      <c r="LHN17" s="386"/>
      <c r="LHO17" s="386"/>
      <c r="LHP17" s="386"/>
      <c r="LHQ17" s="386"/>
      <c r="LHR17" s="386"/>
      <c r="LHS17" s="386"/>
      <c r="LHT17" s="386"/>
      <c r="LHU17" s="386"/>
      <c r="LHV17" s="386"/>
      <c r="LHW17" s="386"/>
      <c r="LHX17" s="386"/>
      <c r="LHY17" s="386"/>
      <c r="LHZ17" s="386"/>
      <c r="LIA17" s="386"/>
      <c r="LIB17" s="386"/>
      <c r="LIC17" s="386"/>
      <c r="LID17" s="386"/>
      <c r="LIE17" s="386"/>
      <c r="LIF17" s="386"/>
      <c r="LIG17" s="386"/>
      <c r="LIH17" s="386"/>
      <c r="LII17" s="386"/>
      <c r="LIJ17" s="386"/>
      <c r="LIK17" s="386"/>
      <c r="LIL17" s="386"/>
      <c r="LIM17" s="386"/>
      <c r="LIN17" s="386"/>
      <c r="LIO17" s="386"/>
      <c r="LIP17" s="386"/>
      <c r="LIQ17" s="386"/>
      <c r="LIR17" s="386"/>
      <c r="LIS17" s="386"/>
      <c r="LIT17" s="386"/>
      <c r="LIU17" s="386"/>
      <c r="LIV17" s="386"/>
      <c r="LIW17" s="386"/>
      <c r="LIX17" s="386"/>
      <c r="LIY17" s="386"/>
      <c r="LIZ17" s="386"/>
      <c r="LJA17" s="386"/>
      <c r="LJB17" s="386"/>
      <c r="LJC17" s="386"/>
      <c r="LJD17" s="386"/>
      <c r="LJE17" s="386"/>
      <c r="LJF17" s="386"/>
      <c r="LJG17" s="386"/>
      <c r="LJH17" s="386"/>
      <c r="LJI17" s="386"/>
      <c r="LJJ17" s="386"/>
      <c r="LJK17" s="386"/>
      <c r="LJL17" s="386"/>
      <c r="LJM17" s="386"/>
      <c r="LJN17" s="386"/>
      <c r="LJO17" s="386"/>
      <c r="LJP17" s="386"/>
      <c r="LJQ17" s="386"/>
      <c r="LJR17" s="386"/>
      <c r="LJS17" s="386"/>
      <c r="LJT17" s="386"/>
      <c r="LJU17" s="386"/>
      <c r="LJV17" s="386"/>
      <c r="LJW17" s="386"/>
      <c r="LJX17" s="386"/>
      <c r="LJY17" s="386"/>
      <c r="LJZ17" s="386"/>
      <c r="LKA17" s="386"/>
      <c r="LKB17" s="386"/>
      <c r="LKC17" s="386"/>
      <c r="LKD17" s="386"/>
      <c r="LKE17" s="386"/>
      <c r="LKF17" s="386"/>
      <c r="LKG17" s="386"/>
      <c r="LKH17" s="386"/>
      <c r="LKI17" s="386"/>
      <c r="LKJ17" s="386"/>
      <c r="LKK17" s="386"/>
      <c r="LKL17" s="386"/>
      <c r="LKM17" s="386"/>
      <c r="LKN17" s="386"/>
      <c r="LKO17" s="386"/>
      <c r="LKP17" s="386"/>
      <c r="LKQ17" s="386"/>
      <c r="LKR17" s="386"/>
      <c r="LKS17" s="386"/>
      <c r="LKT17" s="386"/>
      <c r="LKU17" s="386"/>
      <c r="LKV17" s="386"/>
      <c r="LKW17" s="386"/>
      <c r="LKX17" s="386"/>
      <c r="LKY17" s="386"/>
      <c r="LKZ17" s="386"/>
      <c r="LLA17" s="386"/>
      <c r="LLB17" s="386"/>
      <c r="LLC17" s="386"/>
      <c r="LLD17" s="386"/>
      <c r="LLE17" s="386"/>
      <c r="LLF17" s="386"/>
      <c r="LLG17" s="386"/>
      <c r="LLH17" s="386"/>
      <c r="LLI17" s="386"/>
      <c r="LLJ17" s="386"/>
      <c r="LLK17" s="386"/>
      <c r="LLL17" s="386"/>
      <c r="LLM17" s="386"/>
      <c r="LLN17" s="386"/>
      <c r="LLO17" s="386"/>
      <c r="LLP17" s="386"/>
      <c r="LLQ17" s="386"/>
      <c r="LLR17" s="386"/>
      <c r="LLS17" s="386"/>
      <c r="LLT17" s="386"/>
      <c r="LLU17" s="386"/>
      <c r="LLV17" s="386"/>
      <c r="LLW17" s="386"/>
      <c r="LLX17" s="386"/>
      <c r="LLY17" s="386"/>
      <c r="LLZ17" s="386"/>
      <c r="LMA17" s="386"/>
      <c r="LMB17" s="386"/>
      <c r="LMC17" s="386"/>
      <c r="LMD17" s="386"/>
      <c r="LME17" s="386"/>
      <c r="LMF17" s="386"/>
      <c r="LMG17" s="386"/>
      <c r="LMH17" s="386"/>
      <c r="LMI17" s="386"/>
      <c r="LMJ17" s="386"/>
      <c r="LMK17" s="386"/>
      <c r="LML17" s="386"/>
      <c r="LMM17" s="386"/>
      <c r="LMN17" s="386"/>
      <c r="LMO17" s="386"/>
      <c r="LMP17" s="386"/>
      <c r="LMQ17" s="386"/>
      <c r="LMR17" s="386"/>
      <c r="LMS17" s="386"/>
      <c r="LMT17" s="386"/>
      <c r="LMU17" s="386"/>
      <c r="LMV17" s="386"/>
      <c r="LMW17" s="386"/>
      <c r="LMX17" s="386"/>
      <c r="LMY17" s="386"/>
      <c r="LMZ17" s="386"/>
      <c r="LNA17" s="386"/>
      <c r="LNB17" s="386"/>
      <c r="LNC17" s="386"/>
      <c r="LND17" s="386"/>
      <c r="LNE17" s="386"/>
      <c r="LNF17" s="386"/>
      <c r="LNG17" s="386"/>
      <c r="LNH17" s="386"/>
      <c r="LNI17" s="386"/>
      <c r="LNJ17" s="386"/>
      <c r="LNK17" s="386"/>
      <c r="LNL17" s="386"/>
      <c r="LNM17" s="386"/>
      <c r="LNN17" s="386"/>
      <c r="LNO17" s="386"/>
      <c r="LNP17" s="386"/>
      <c r="LNQ17" s="386"/>
      <c r="LNR17" s="386"/>
      <c r="LNS17" s="386"/>
      <c r="LNT17" s="386"/>
      <c r="LNU17" s="386"/>
      <c r="LNV17" s="386"/>
      <c r="LNW17" s="386"/>
      <c r="LNX17" s="386"/>
      <c r="LNY17" s="386"/>
      <c r="LNZ17" s="386"/>
      <c r="LOA17" s="386"/>
      <c r="LOB17" s="386"/>
      <c r="LOC17" s="386"/>
      <c r="LOD17" s="386"/>
      <c r="LOE17" s="386"/>
      <c r="LOF17" s="386"/>
      <c r="LOG17" s="386"/>
      <c r="LOH17" s="386"/>
      <c r="LOI17" s="386"/>
      <c r="LOJ17" s="386"/>
      <c r="LOK17" s="386"/>
      <c r="LOL17" s="386"/>
      <c r="LOM17" s="386"/>
      <c r="LON17" s="386"/>
      <c r="LOO17" s="386"/>
      <c r="LOP17" s="386"/>
      <c r="LOQ17" s="386"/>
      <c r="LOR17" s="386"/>
      <c r="LOS17" s="386"/>
      <c r="LOT17" s="386"/>
      <c r="LOU17" s="386"/>
      <c r="LOV17" s="386"/>
      <c r="LOW17" s="386"/>
      <c r="LOX17" s="386"/>
      <c r="LOY17" s="386"/>
      <c r="LOZ17" s="386"/>
      <c r="LPA17" s="386"/>
      <c r="LPB17" s="386"/>
      <c r="LPC17" s="386"/>
      <c r="LPD17" s="386"/>
      <c r="LPE17" s="386"/>
      <c r="LPF17" s="386"/>
      <c r="LPG17" s="386"/>
      <c r="LPH17" s="386"/>
      <c r="LPI17" s="386"/>
      <c r="LPJ17" s="386"/>
      <c r="LPK17" s="386"/>
      <c r="LPL17" s="386"/>
      <c r="LPM17" s="386"/>
      <c r="LPN17" s="386"/>
      <c r="LPO17" s="386"/>
      <c r="LPP17" s="386"/>
      <c r="LPQ17" s="386"/>
      <c r="LPR17" s="386"/>
      <c r="LPS17" s="386"/>
      <c r="LPT17" s="386"/>
      <c r="LPU17" s="386"/>
      <c r="LPV17" s="386"/>
      <c r="LPW17" s="386"/>
      <c r="LPX17" s="386"/>
      <c r="LPY17" s="386"/>
      <c r="LPZ17" s="386"/>
      <c r="LQA17" s="386"/>
      <c r="LQB17" s="386"/>
      <c r="LQC17" s="386"/>
      <c r="LQD17" s="386"/>
      <c r="LQE17" s="386"/>
      <c r="LQF17" s="386"/>
      <c r="LQG17" s="386"/>
      <c r="LQH17" s="386"/>
      <c r="LQI17" s="386"/>
      <c r="LQJ17" s="386"/>
      <c r="LQK17" s="386"/>
      <c r="LQL17" s="386"/>
      <c r="LQM17" s="386"/>
      <c r="LQN17" s="386"/>
      <c r="LQO17" s="386"/>
      <c r="LQP17" s="386"/>
      <c r="LQQ17" s="386"/>
      <c r="LQR17" s="386"/>
      <c r="LQS17" s="386"/>
      <c r="LQT17" s="386"/>
      <c r="LQU17" s="386"/>
      <c r="LQV17" s="386"/>
      <c r="LQW17" s="386"/>
      <c r="LQX17" s="386"/>
      <c r="LQY17" s="386"/>
      <c r="LQZ17" s="386"/>
      <c r="LRA17" s="386"/>
      <c r="LRB17" s="386"/>
      <c r="LRC17" s="386"/>
      <c r="LRD17" s="386"/>
      <c r="LRE17" s="386"/>
      <c r="LRF17" s="386"/>
      <c r="LRG17" s="386"/>
      <c r="LRH17" s="386"/>
      <c r="LRI17" s="386"/>
      <c r="LRJ17" s="386"/>
      <c r="LRK17" s="386"/>
      <c r="LRL17" s="386"/>
      <c r="LRM17" s="386"/>
      <c r="LRN17" s="386"/>
      <c r="LRO17" s="386"/>
      <c r="LRP17" s="386"/>
      <c r="LRQ17" s="386"/>
      <c r="LRR17" s="386"/>
      <c r="LRS17" s="386"/>
      <c r="LRT17" s="386"/>
      <c r="LRU17" s="386"/>
      <c r="LRV17" s="386"/>
      <c r="LRW17" s="386"/>
      <c r="LRX17" s="386"/>
      <c r="LRY17" s="386"/>
      <c r="LRZ17" s="386"/>
      <c r="LSA17" s="386"/>
      <c r="LSB17" s="386"/>
      <c r="LSC17" s="386"/>
      <c r="LSD17" s="386"/>
      <c r="LSE17" s="386"/>
      <c r="LSF17" s="386"/>
      <c r="LSG17" s="386"/>
      <c r="LSH17" s="386"/>
      <c r="LSI17" s="386"/>
      <c r="LSJ17" s="386"/>
      <c r="LSK17" s="386"/>
      <c r="LSL17" s="386"/>
      <c r="LSM17" s="386"/>
      <c r="LSN17" s="386"/>
      <c r="LSO17" s="386"/>
      <c r="LSP17" s="386"/>
      <c r="LSQ17" s="386"/>
      <c r="LSR17" s="386"/>
      <c r="LSS17" s="386"/>
      <c r="LST17" s="386"/>
      <c r="LSU17" s="386"/>
      <c r="LSV17" s="386"/>
      <c r="LSW17" s="386"/>
      <c r="LSX17" s="386"/>
      <c r="LSY17" s="386"/>
      <c r="LSZ17" s="386"/>
      <c r="LTA17" s="386"/>
      <c r="LTB17" s="386"/>
      <c r="LTC17" s="386"/>
      <c r="LTD17" s="386"/>
      <c r="LTE17" s="386"/>
      <c r="LTF17" s="386"/>
      <c r="LTG17" s="386"/>
      <c r="LTH17" s="386"/>
      <c r="LTI17" s="386"/>
      <c r="LTJ17" s="386"/>
      <c r="LTK17" s="386"/>
      <c r="LTL17" s="386"/>
      <c r="LTM17" s="386"/>
      <c r="LTN17" s="386"/>
      <c r="LTO17" s="386"/>
      <c r="LTP17" s="386"/>
      <c r="LTQ17" s="386"/>
      <c r="LTR17" s="386"/>
      <c r="LTS17" s="386"/>
      <c r="LTT17" s="386"/>
      <c r="LTU17" s="386"/>
      <c r="LTV17" s="386"/>
      <c r="LTW17" s="386"/>
      <c r="LTX17" s="386"/>
      <c r="LTY17" s="386"/>
      <c r="LTZ17" s="386"/>
      <c r="LUA17" s="386"/>
      <c r="LUB17" s="386"/>
      <c r="LUC17" s="386"/>
      <c r="LUD17" s="386"/>
      <c r="LUE17" s="386"/>
      <c r="LUF17" s="386"/>
      <c r="LUG17" s="386"/>
      <c r="LUH17" s="386"/>
      <c r="LUI17" s="386"/>
      <c r="LUJ17" s="386"/>
      <c r="LUK17" s="386"/>
      <c r="LUL17" s="386"/>
      <c r="LUM17" s="386"/>
      <c r="LUN17" s="386"/>
      <c r="LUO17" s="386"/>
      <c r="LUP17" s="386"/>
      <c r="LUQ17" s="386"/>
      <c r="LUR17" s="386"/>
      <c r="LUS17" s="386"/>
      <c r="LUT17" s="386"/>
      <c r="LUU17" s="386"/>
      <c r="LUV17" s="386"/>
      <c r="LUW17" s="386"/>
      <c r="LUX17" s="386"/>
      <c r="LUY17" s="386"/>
      <c r="LUZ17" s="386"/>
      <c r="LVA17" s="386"/>
      <c r="LVB17" s="386"/>
      <c r="LVC17" s="386"/>
      <c r="LVD17" s="386"/>
      <c r="LVE17" s="386"/>
      <c r="LVF17" s="386"/>
      <c r="LVG17" s="386"/>
      <c r="LVH17" s="386"/>
      <c r="LVI17" s="386"/>
      <c r="LVJ17" s="386"/>
      <c r="LVK17" s="386"/>
      <c r="LVL17" s="386"/>
      <c r="LVM17" s="386"/>
      <c r="LVN17" s="386"/>
      <c r="LVO17" s="386"/>
      <c r="LVP17" s="386"/>
      <c r="LVQ17" s="386"/>
      <c r="LVR17" s="386"/>
      <c r="LVS17" s="386"/>
      <c r="LVT17" s="386"/>
      <c r="LVU17" s="386"/>
      <c r="LVV17" s="386"/>
      <c r="LVW17" s="386"/>
      <c r="LVX17" s="386"/>
      <c r="LVY17" s="386"/>
      <c r="LVZ17" s="386"/>
      <c r="LWA17" s="386"/>
      <c r="LWB17" s="386"/>
      <c r="LWC17" s="386"/>
      <c r="LWD17" s="386"/>
      <c r="LWE17" s="386"/>
      <c r="LWF17" s="386"/>
      <c r="LWG17" s="386"/>
      <c r="LWH17" s="386"/>
      <c r="LWI17" s="386"/>
      <c r="LWJ17" s="386"/>
      <c r="LWK17" s="386"/>
      <c r="LWL17" s="386"/>
      <c r="LWM17" s="386"/>
      <c r="LWN17" s="386"/>
      <c r="LWO17" s="386"/>
      <c r="LWP17" s="386"/>
      <c r="LWQ17" s="386"/>
      <c r="LWR17" s="386"/>
      <c r="LWS17" s="386"/>
      <c r="LWT17" s="386"/>
      <c r="LWU17" s="386"/>
      <c r="LWV17" s="386"/>
      <c r="LWW17" s="386"/>
      <c r="LWX17" s="386"/>
      <c r="LWY17" s="386"/>
      <c r="LWZ17" s="386"/>
      <c r="LXA17" s="386"/>
      <c r="LXB17" s="386"/>
      <c r="LXC17" s="386"/>
      <c r="LXD17" s="386"/>
      <c r="LXE17" s="386"/>
      <c r="LXF17" s="386"/>
      <c r="LXG17" s="386"/>
      <c r="LXH17" s="386"/>
      <c r="LXI17" s="386"/>
      <c r="LXJ17" s="386"/>
      <c r="LXK17" s="386"/>
      <c r="LXL17" s="386"/>
      <c r="LXM17" s="386"/>
      <c r="LXN17" s="386"/>
      <c r="LXO17" s="386"/>
      <c r="LXP17" s="386"/>
      <c r="LXQ17" s="386"/>
      <c r="LXR17" s="386"/>
      <c r="LXS17" s="386"/>
      <c r="LXT17" s="386"/>
      <c r="LXU17" s="386"/>
      <c r="LXV17" s="386"/>
      <c r="LXW17" s="386"/>
      <c r="LXX17" s="386"/>
      <c r="LXY17" s="386"/>
      <c r="LXZ17" s="386"/>
      <c r="LYA17" s="386"/>
      <c r="LYB17" s="386"/>
      <c r="LYC17" s="386"/>
      <c r="LYD17" s="386"/>
      <c r="LYE17" s="386"/>
      <c r="LYF17" s="386"/>
      <c r="LYG17" s="386"/>
      <c r="LYH17" s="386"/>
      <c r="LYI17" s="386"/>
      <c r="LYJ17" s="386"/>
      <c r="LYK17" s="386"/>
      <c r="LYL17" s="386"/>
      <c r="LYM17" s="386"/>
      <c r="LYN17" s="386"/>
      <c r="LYO17" s="386"/>
      <c r="LYP17" s="386"/>
      <c r="LYQ17" s="386"/>
      <c r="LYR17" s="386"/>
      <c r="LYS17" s="386"/>
      <c r="LYT17" s="386"/>
      <c r="LYU17" s="386"/>
      <c r="LYV17" s="386"/>
      <c r="LYW17" s="386"/>
      <c r="LYX17" s="386"/>
      <c r="LYY17" s="386"/>
      <c r="LYZ17" s="386"/>
      <c r="LZA17" s="386"/>
      <c r="LZB17" s="386"/>
      <c r="LZC17" s="386"/>
      <c r="LZD17" s="386"/>
      <c r="LZE17" s="386"/>
      <c r="LZF17" s="386"/>
      <c r="LZG17" s="386"/>
      <c r="LZH17" s="386"/>
      <c r="LZI17" s="386"/>
      <c r="LZJ17" s="386"/>
      <c r="LZK17" s="386"/>
      <c r="LZL17" s="386"/>
      <c r="LZM17" s="386"/>
      <c r="LZN17" s="386"/>
      <c r="LZO17" s="386"/>
      <c r="LZP17" s="386"/>
      <c r="LZQ17" s="386"/>
      <c r="LZR17" s="386"/>
      <c r="LZS17" s="386"/>
      <c r="LZT17" s="386"/>
      <c r="LZU17" s="386"/>
      <c r="LZV17" s="386"/>
      <c r="LZW17" s="386"/>
      <c r="LZX17" s="386"/>
      <c r="LZY17" s="386"/>
      <c r="LZZ17" s="386"/>
      <c r="MAA17" s="386"/>
      <c r="MAB17" s="386"/>
      <c r="MAC17" s="386"/>
      <c r="MAD17" s="386"/>
      <c r="MAE17" s="386"/>
      <c r="MAF17" s="386"/>
      <c r="MAG17" s="386"/>
      <c r="MAH17" s="386"/>
      <c r="MAI17" s="386"/>
      <c r="MAJ17" s="386"/>
      <c r="MAK17" s="386"/>
      <c r="MAL17" s="386"/>
      <c r="MAM17" s="386"/>
      <c r="MAN17" s="386"/>
      <c r="MAO17" s="386"/>
      <c r="MAP17" s="386"/>
      <c r="MAQ17" s="386"/>
      <c r="MAR17" s="386"/>
      <c r="MAS17" s="386"/>
      <c r="MAT17" s="386"/>
      <c r="MAU17" s="386"/>
      <c r="MAV17" s="386"/>
      <c r="MAW17" s="386"/>
      <c r="MAX17" s="386"/>
      <c r="MAY17" s="386"/>
      <c r="MAZ17" s="386"/>
      <c r="MBA17" s="386"/>
      <c r="MBB17" s="386"/>
      <c r="MBC17" s="386"/>
      <c r="MBD17" s="386"/>
      <c r="MBE17" s="386"/>
      <c r="MBF17" s="386"/>
      <c r="MBG17" s="386"/>
      <c r="MBH17" s="386"/>
      <c r="MBI17" s="386"/>
      <c r="MBJ17" s="386"/>
      <c r="MBK17" s="386"/>
      <c r="MBL17" s="386"/>
      <c r="MBM17" s="386"/>
      <c r="MBN17" s="386"/>
      <c r="MBO17" s="386"/>
      <c r="MBP17" s="386"/>
      <c r="MBQ17" s="386"/>
      <c r="MBR17" s="386"/>
      <c r="MBS17" s="386"/>
      <c r="MBT17" s="386"/>
      <c r="MBU17" s="386"/>
      <c r="MBV17" s="386"/>
      <c r="MBW17" s="386"/>
      <c r="MBX17" s="386"/>
      <c r="MBY17" s="386"/>
      <c r="MBZ17" s="386"/>
      <c r="MCA17" s="386"/>
      <c r="MCB17" s="386"/>
      <c r="MCC17" s="386"/>
      <c r="MCD17" s="386"/>
      <c r="MCE17" s="386"/>
      <c r="MCF17" s="386"/>
      <c r="MCG17" s="386"/>
      <c r="MCH17" s="386"/>
      <c r="MCI17" s="386"/>
      <c r="MCJ17" s="386"/>
      <c r="MCK17" s="386"/>
      <c r="MCL17" s="386"/>
      <c r="MCM17" s="386"/>
      <c r="MCN17" s="386"/>
      <c r="MCO17" s="386"/>
      <c r="MCP17" s="386"/>
      <c r="MCQ17" s="386"/>
      <c r="MCR17" s="386"/>
      <c r="MCS17" s="386"/>
      <c r="MCT17" s="386"/>
      <c r="MCU17" s="386"/>
      <c r="MCV17" s="386"/>
      <c r="MCW17" s="386"/>
      <c r="MCX17" s="386"/>
      <c r="MCY17" s="386"/>
      <c r="MCZ17" s="386"/>
      <c r="MDA17" s="386"/>
      <c r="MDB17" s="386"/>
      <c r="MDC17" s="386"/>
      <c r="MDD17" s="386"/>
      <c r="MDE17" s="386"/>
      <c r="MDF17" s="386"/>
      <c r="MDG17" s="386"/>
      <c r="MDH17" s="386"/>
      <c r="MDI17" s="386"/>
      <c r="MDJ17" s="386"/>
      <c r="MDK17" s="386"/>
      <c r="MDL17" s="386"/>
      <c r="MDM17" s="386"/>
      <c r="MDN17" s="386"/>
      <c r="MDO17" s="386"/>
      <c r="MDP17" s="386"/>
      <c r="MDQ17" s="386"/>
      <c r="MDR17" s="386"/>
      <c r="MDS17" s="386"/>
      <c r="MDT17" s="386"/>
      <c r="MDU17" s="386"/>
      <c r="MDV17" s="386"/>
      <c r="MDW17" s="386"/>
      <c r="MDX17" s="386"/>
      <c r="MDY17" s="386"/>
      <c r="MDZ17" s="386"/>
      <c r="MEA17" s="386"/>
      <c r="MEB17" s="386"/>
      <c r="MEC17" s="386"/>
      <c r="MED17" s="386"/>
      <c r="MEE17" s="386"/>
      <c r="MEF17" s="386"/>
      <c r="MEG17" s="386"/>
      <c r="MEH17" s="386"/>
      <c r="MEI17" s="386"/>
      <c r="MEJ17" s="386"/>
      <c r="MEK17" s="386"/>
      <c r="MEL17" s="386"/>
      <c r="MEM17" s="386"/>
      <c r="MEN17" s="386"/>
      <c r="MEO17" s="386"/>
      <c r="MEP17" s="386"/>
      <c r="MEQ17" s="386"/>
      <c r="MER17" s="386"/>
      <c r="MES17" s="386"/>
      <c r="MET17" s="386"/>
      <c r="MEU17" s="386"/>
      <c r="MEV17" s="386"/>
      <c r="MEW17" s="386"/>
      <c r="MEX17" s="386"/>
      <c r="MEY17" s="386"/>
      <c r="MEZ17" s="386"/>
      <c r="MFA17" s="386"/>
      <c r="MFB17" s="386"/>
      <c r="MFC17" s="386"/>
      <c r="MFD17" s="386"/>
      <c r="MFE17" s="386"/>
      <c r="MFF17" s="386"/>
      <c r="MFG17" s="386"/>
      <c r="MFH17" s="386"/>
      <c r="MFI17" s="386"/>
      <c r="MFJ17" s="386"/>
      <c r="MFK17" s="386"/>
      <c r="MFL17" s="386"/>
      <c r="MFM17" s="386"/>
      <c r="MFN17" s="386"/>
      <c r="MFO17" s="386"/>
      <c r="MFP17" s="386"/>
      <c r="MFQ17" s="386"/>
      <c r="MFR17" s="386"/>
      <c r="MFS17" s="386"/>
      <c r="MFT17" s="386"/>
      <c r="MFU17" s="386"/>
      <c r="MFV17" s="386"/>
      <c r="MFW17" s="386"/>
      <c r="MFX17" s="386"/>
      <c r="MFY17" s="386"/>
      <c r="MFZ17" s="386"/>
      <c r="MGA17" s="386"/>
      <c r="MGB17" s="386"/>
      <c r="MGC17" s="386"/>
      <c r="MGD17" s="386"/>
      <c r="MGE17" s="386"/>
      <c r="MGF17" s="386"/>
      <c r="MGG17" s="386"/>
      <c r="MGH17" s="386"/>
      <c r="MGI17" s="386"/>
      <c r="MGJ17" s="386"/>
      <c r="MGK17" s="386"/>
      <c r="MGL17" s="386"/>
      <c r="MGM17" s="386"/>
      <c r="MGN17" s="386"/>
      <c r="MGO17" s="386"/>
      <c r="MGP17" s="386"/>
      <c r="MGQ17" s="386"/>
      <c r="MGR17" s="386"/>
      <c r="MGS17" s="386"/>
      <c r="MGT17" s="386"/>
      <c r="MGU17" s="386"/>
      <c r="MGV17" s="386"/>
      <c r="MGW17" s="386"/>
      <c r="MGX17" s="386"/>
      <c r="MGY17" s="386"/>
      <c r="MGZ17" s="386"/>
      <c r="MHA17" s="386"/>
      <c r="MHB17" s="386"/>
      <c r="MHC17" s="386"/>
      <c r="MHD17" s="386"/>
      <c r="MHE17" s="386"/>
      <c r="MHF17" s="386"/>
      <c r="MHG17" s="386"/>
      <c r="MHH17" s="386"/>
      <c r="MHI17" s="386"/>
      <c r="MHJ17" s="386"/>
      <c r="MHK17" s="386"/>
      <c r="MHL17" s="386"/>
      <c r="MHM17" s="386"/>
      <c r="MHN17" s="386"/>
      <c r="MHO17" s="386"/>
      <c r="MHP17" s="386"/>
      <c r="MHQ17" s="386"/>
      <c r="MHR17" s="386"/>
      <c r="MHS17" s="386"/>
      <c r="MHT17" s="386"/>
      <c r="MHU17" s="386"/>
      <c r="MHV17" s="386"/>
      <c r="MHW17" s="386"/>
      <c r="MHX17" s="386"/>
      <c r="MHY17" s="386"/>
      <c r="MHZ17" s="386"/>
      <c r="MIA17" s="386"/>
      <c r="MIB17" s="386"/>
      <c r="MIC17" s="386"/>
      <c r="MID17" s="386"/>
      <c r="MIE17" s="386"/>
      <c r="MIF17" s="386"/>
      <c r="MIG17" s="386"/>
      <c r="MIH17" s="386"/>
      <c r="MII17" s="386"/>
      <c r="MIJ17" s="386"/>
      <c r="MIK17" s="386"/>
      <c r="MIL17" s="386"/>
      <c r="MIM17" s="386"/>
      <c r="MIN17" s="386"/>
      <c r="MIO17" s="386"/>
      <c r="MIP17" s="386"/>
      <c r="MIQ17" s="386"/>
      <c r="MIR17" s="386"/>
      <c r="MIS17" s="386"/>
      <c r="MIT17" s="386"/>
      <c r="MIU17" s="386"/>
      <c r="MIV17" s="386"/>
      <c r="MIW17" s="386"/>
      <c r="MIX17" s="386"/>
      <c r="MIY17" s="386"/>
      <c r="MIZ17" s="386"/>
      <c r="MJA17" s="386"/>
      <c r="MJB17" s="386"/>
      <c r="MJC17" s="386"/>
      <c r="MJD17" s="386"/>
      <c r="MJE17" s="386"/>
      <c r="MJF17" s="386"/>
      <c r="MJG17" s="386"/>
      <c r="MJH17" s="386"/>
      <c r="MJI17" s="386"/>
      <c r="MJJ17" s="386"/>
      <c r="MJK17" s="386"/>
      <c r="MJL17" s="386"/>
      <c r="MJM17" s="386"/>
      <c r="MJN17" s="386"/>
      <c r="MJO17" s="386"/>
      <c r="MJP17" s="386"/>
      <c r="MJQ17" s="386"/>
      <c r="MJR17" s="386"/>
      <c r="MJS17" s="386"/>
      <c r="MJT17" s="386"/>
      <c r="MJU17" s="386"/>
      <c r="MJV17" s="386"/>
      <c r="MJW17" s="386"/>
      <c r="MJX17" s="386"/>
      <c r="MJY17" s="386"/>
      <c r="MJZ17" s="386"/>
      <c r="MKA17" s="386"/>
      <c r="MKB17" s="386"/>
      <c r="MKC17" s="386"/>
      <c r="MKD17" s="386"/>
      <c r="MKE17" s="386"/>
      <c r="MKF17" s="386"/>
      <c r="MKG17" s="386"/>
      <c r="MKH17" s="386"/>
      <c r="MKI17" s="386"/>
      <c r="MKJ17" s="386"/>
      <c r="MKK17" s="386"/>
      <c r="MKL17" s="386"/>
      <c r="MKM17" s="386"/>
      <c r="MKN17" s="386"/>
      <c r="MKO17" s="386"/>
      <c r="MKP17" s="386"/>
      <c r="MKQ17" s="386"/>
      <c r="MKR17" s="386"/>
      <c r="MKS17" s="386"/>
      <c r="MKT17" s="386"/>
      <c r="MKU17" s="386"/>
      <c r="MKV17" s="386"/>
      <c r="MKW17" s="386"/>
      <c r="MKX17" s="386"/>
      <c r="MKY17" s="386"/>
      <c r="MKZ17" s="386"/>
      <c r="MLA17" s="386"/>
      <c r="MLB17" s="386"/>
      <c r="MLC17" s="386"/>
      <c r="MLD17" s="386"/>
      <c r="MLE17" s="386"/>
      <c r="MLF17" s="386"/>
      <c r="MLG17" s="386"/>
      <c r="MLH17" s="386"/>
      <c r="MLI17" s="386"/>
      <c r="MLJ17" s="386"/>
      <c r="MLK17" s="386"/>
      <c r="MLL17" s="386"/>
      <c r="MLM17" s="386"/>
      <c r="MLN17" s="386"/>
      <c r="MLO17" s="386"/>
      <c r="MLP17" s="386"/>
      <c r="MLQ17" s="386"/>
      <c r="MLR17" s="386"/>
      <c r="MLS17" s="386"/>
      <c r="MLT17" s="386"/>
      <c r="MLU17" s="386"/>
      <c r="MLV17" s="386"/>
      <c r="MLW17" s="386"/>
      <c r="MLX17" s="386"/>
      <c r="MLY17" s="386"/>
      <c r="MLZ17" s="386"/>
      <c r="MMA17" s="386"/>
      <c r="MMB17" s="386"/>
      <c r="MMC17" s="386"/>
      <c r="MMD17" s="386"/>
      <c r="MME17" s="386"/>
      <c r="MMF17" s="386"/>
      <c r="MMG17" s="386"/>
      <c r="MMH17" s="386"/>
      <c r="MMI17" s="386"/>
      <c r="MMJ17" s="386"/>
      <c r="MMK17" s="386"/>
      <c r="MML17" s="386"/>
      <c r="MMM17" s="386"/>
      <c r="MMN17" s="386"/>
      <c r="MMO17" s="386"/>
      <c r="MMP17" s="386"/>
      <c r="MMQ17" s="386"/>
      <c r="MMR17" s="386"/>
      <c r="MMS17" s="386"/>
      <c r="MMT17" s="386"/>
      <c r="MMU17" s="386"/>
      <c r="MMV17" s="386"/>
      <c r="MMW17" s="386"/>
      <c r="MMX17" s="386"/>
      <c r="MMY17" s="386"/>
      <c r="MMZ17" s="386"/>
      <c r="MNA17" s="386"/>
      <c r="MNB17" s="386"/>
      <c r="MNC17" s="386"/>
      <c r="MND17" s="386"/>
      <c r="MNE17" s="386"/>
      <c r="MNF17" s="386"/>
      <c r="MNG17" s="386"/>
      <c r="MNH17" s="386"/>
      <c r="MNI17" s="386"/>
      <c r="MNJ17" s="386"/>
      <c r="MNK17" s="386"/>
      <c r="MNL17" s="386"/>
      <c r="MNM17" s="386"/>
      <c r="MNN17" s="386"/>
      <c r="MNO17" s="386"/>
      <c r="MNP17" s="386"/>
      <c r="MNQ17" s="386"/>
      <c r="MNR17" s="386"/>
      <c r="MNS17" s="386"/>
      <c r="MNT17" s="386"/>
      <c r="MNU17" s="386"/>
      <c r="MNV17" s="386"/>
      <c r="MNW17" s="386"/>
      <c r="MNX17" s="386"/>
      <c r="MNY17" s="386"/>
      <c r="MNZ17" s="386"/>
      <c r="MOA17" s="386"/>
      <c r="MOB17" s="386"/>
      <c r="MOC17" s="386"/>
      <c r="MOD17" s="386"/>
      <c r="MOE17" s="386"/>
      <c r="MOF17" s="386"/>
      <c r="MOG17" s="386"/>
      <c r="MOH17" s="386"/>
      <c r="MOI17" s="386"/>
      <c r="MOJ17" s="386"/>
      <c r="MOK17" s="386"/>
      <c r="MOL17" s="386"/>
      <c r="MOM17" s="386"/>
      <c r="MON17" s="386"/>
      <c r="MOO17" s="386"/>
      <c r="MOP17" s="386"/>
      <c r="MOQ17" s="386"/>
      <c r="MOR17" s="386"/>
      <c r="MOS17" s="386"/>
      <c r="MOT17" s="386"/>
      <c r="MOU17" s="386"/>
      <c r="MOV17" s="386"/>
      <c r="MOW17" s="386"/>
      <c r="MOX17" s="386"/>
      <c r="MOY17" s="386"/>
      <c r="MOZ17" s="386"/>
      <c r="MPA17" s="386"/>
      <c r="MPB17" s="386"/>
      <c r="MPC17" s="386"/>
      <c r="MPD17" s="386"/>
      <c r="MPE17" s="386"/>
      <c r="MPF17" s="386"/>
      <c r="MPG17" s="386"/>
      <c r="MPH17" s="386"/>
      <c r="MPI17" s="386"/>
      <c r="MPJ17" s="386"/>
      <c r="MPK17" s="386"/>
      <c r="MPL17" s="386"/>
      <c r="MPM17" s="386"/>
      <c r="MPN17" s="386"/>
      <c r="MPO17" s="386"/>
      <c r="MPP17" s="386"/>
      <c r="MPQ17" s="386"/>
      <c r="MPR17" s="386"/>
      <c r="MPS17" s="386"/>
      <c r="MPT17" s="386"/>
      <c r="MPU17" s="386"/>
      <c r="MPV17" s="386"/>
      <c r="MPW17" s="386"/>
      <c r="MPX17" s="386"/>
      <c r="MPY17" s="386"/>
      <c r="MPZ17" s="386"/>
      <c r="MQA17" s="386"/>
      <c r="MQB17" s="386"/>
      <c r="MQC17" s="386"/>
      <c r="MQD17" s="386"/>
      <c r="MQE17" s="386"/>
      <c r="MQF17" s="386"/>
      <c r="MQG17" s="386"/>
      <c r="MQH17" s="386"/>
      <c r="MQI17" s="386"/>
      <c r="MQJ17" s="386"/>
      <c r="MQK17" s="386"/>
      <c r="MQL17" s="386"/>
      <c r="MQM17" s="386"/>
      <c r="MQN17" s="386"/>
      <c r="MQO17" s="386"/>
      <c r="MQP17" s="386"/>
      <c r="MQQ17" s="386"/>
      <c r="MQR17" s="386"/>
      <c r="MQS17" s="386"/>
      <c r="MQT17" s="386"/>
      <c r="MQU17" s="386"/>
      <c r="MQV17" s="386"/>
      <c r="MQW17" s="386"/>
      <c r="MQX17" s="386"/>
      <c r="MQY17" s="386"/>
      <c r="MQZ17" s="386"/>
      <c r="MRA17" s="386"/>
      <c r="MRB17" s="386"/>
      <c r="MRC17" s="386"/>
      <c r="MRD17" s="386"/>
      <c r="MRE17" s="386"/>
      <c r="MRF17" s="386"/>
      <c r="MRG17" s="386"/>
      <c r="MRH17" s="386"/>
      <c r="MRI17" s="386"/>
      <c r="MRJ17" s="386"/>
      <c r="MRK17" s="386"/>
      <c r="MRL17" s="386"/>
      <c r="MRM17" s="386"/>
      <c r="MRN17" s="386"/>
      <c r="MRO17" s="386"/>
      <c r="MRP17" s="386"/>
      <c r="MRQ17" s="386"/>
      <c r="MRR17" s="386"/>
      <c r="MRS17" s="386"/>
      <c r="MRT17" s="386"/>
      <c r="MRU17" s="386"/>
      <c r="MRV17" s="386"/>
      <c r="MRW17" s="386"/>
      <c r="MRX17" s="386"/>
      <c r="MRY17" s="386"/>
      <c r="MRZ17" s="386"/>
      <c r="MSA17" s="386"/>
      <c r="MSB17" s="386"/>
      <c r="MSC17" s="386"/>
      <c r="MSD17" s="386"/>
      <c r="MSE17" s="386"/>
      <c r="MSF17" s="386"/>
      <c r="MSG17" s="386"/>
      <c r="MSH17" s="386"/>
      <c r="MSI17" s="386"/>
      <c r="MSJ17" s="386"/>
      <c r="MSK17" s="386"/>
      <c r="MSL17" s="386"/>
      <c r="MSM17" s="386"/>
      <c r="MSN17" s="386"/>
      <c r="MSO17" s="386"/>
      <c r="MSP17" s="386"/>
      <c r="MSQ17" s="386"/>
      <c r="MSR17" s="386"/>
      <c r="MSS17" s="386"/>
      <c r="MST17" s="386"/>
      <c r="MSU17" s="386"/>
      <c r="MSV17" s="386"/>
      <c r="MSW17" s="386"/>
      <c r="MSX17" s="386"/>
      <c r="MSY17" s="386"/>
      <c r="MSZ17" s="386"/>
      <c r="MTA17" s="386"/>
      <c r="MTB17" s="386"/>
      <c r="MTC17" s="386"/>
      <c r="MTD17" s="386"/>
      <c r="MTE17" s="386"/>
      <c r="MTF17" s="386"/>
      <c r="MTG17" s="386"/>
      <c r="MTH17" s="386"/>
      <c r="MTI17" s="386"/>
      <c r="MTJ17" s="386"/>
      <c r="MTK17" s="386"/>
      <c r="MTL17" s="386"/>
      <c r="MTM17" s="386"/>
      <c r="MTN17" s="386"/>
      <c r="MTO17" s="386"/>
      <c r="MTP17" s="386"/>
      <c r="MTQ17" s="386"/>
      <c r="MTR17" s="386"/>
      <c r="MTS17" s="386"/>
      <c r="MTT17" s="386"/>
      <c r="MTU17" s="386"/>
      <c r="MTV17" s="386"/>
      <c r="MTW17" s="386"/>
      <c r="MTX17" s="386"/>
      <c r="MTY17" s="386"/>
      <c r="MTZ17" s="386"/>
      <c r="MUA17" s="386"/>
      <c r="MUB17" s="386"/>
      <c r="MUC17" s="386"/>
      <c r="MUD17" s="386"/>
      <c r="MUE17" s="386"/>
      <c r="MUF17" s="386"/>
      <c r="MUG17" s="386"/>
      <c r="MUH17" s="386"/>
      <c r="MUI17" s="386"/>
      <c r="MUJ17" s="386"/>
      <c r="MUK17" s="386"/>
      <c r="MUL17" s="386"/>
      <c r="MUM17" s="386"/>
      <c r="MUN17" s="386"/>
      <c r="MUO17" s="386"/>
      <c r="MUP17" s="386"/>
      <c r="MUQ17" s="386"/>
      <c r="MUR17" s="386"/>
      <c r="MUS17" s="386"/>
      <c r="MUT17" s="386"/>
      <c r="MUU17" s="386"/>
      <c r="MUV17" s="386"/>
      <c r="MUW17" s="386"/>
      <c r="MUX17" s="386"/>
      <c r="MUY17" s="386"/>
      <c r="MUZ17" s="386"/>
      <c r="MVA17" s="386"/>
      <c r="MVB17" s="386"/>
      <c r="MVC17" s="386"/>
      <c r="MVD17" s="386"/>
      <c r="MVE17" s="386"/>
      <c r="MVF17" s="386"/>
      <c r="MVG17" s="386"/>
      <c r="MVH17" s="386"/>
      <c r="MVI17" s="386"/>
      <c r="MVJ17" s="386"/>
      <c r="MVK17" s="386"/>
      <c r="MVL17" s="386"/>
      <c r="MVM17" s="386"/>
      <c r="MVN17" s="386"/>
      <c r="MVO17" s="386"/>
      <c r="MVP17" s="386"/>
      <c r="MVQ17" s="386"/>
      <c r="MVR17" s="386"/>
      <c r="MVS17" s="386"/>
      <c r="MVT17" s="386"/>
      <c r="MVU17" s="386"/>
      <c r="MVV17" s="386"/>
      <c r="MVW17" s="386"/>
      <c r="MVX17" s="386"/>
      <c r="MVY17" s="386"/>
      <c r="MVZ17" s="386"/>
      <c r="MWA17" s="386"/>
      <c r="MWB17" s="386"/>
      <c r="MWC17" s="386"/>
      <c r="MWD17" s="386"/>
      <c r="MWE17" s="386"/>
      <c r="MWF17" s="386"/>
      <c r="MWG17" s="386"/>
      <c r="MWH17" s="386"/>
      <c r="MWI17" s="386"/>
      <c r="MWJ17" s="386"/>
      <c r="MWK17" s="386"/>
      <c r="MWL17" s="386"/>
      <c r="MWM17" s="386"/>
      <c r="MWN17" s="386"/>
      <c r="MWO17" s="386"/>
      <c r="MWP17" s="386"/>
      <c r="MWQ17" s="386"/>
      <c r="MWR17" s="386"/>
      <c r="MWS17" s="386"/>
      <c r="MWT17" s="386"/>
      <c r="MWU17" s="386"/>
      <c r="MWV17" s="386"/>
      <c r="MWW17" s="386"/>
      <c r="MWX17" s="386"/>
      <c r="MWY17" s="386"/>
      <c r="MWZ17" s="386"/>
      <c r="MXA17" s="386"/>
      <c r="MXB17" s="386"/>
      <c r="MXC17" s="386"/>
      <c r="MXD17" s="386"/>
      <c r="MXE17" s="386"/>
      <c r="MXF17" s="386"/>
      <c r="MXG17" s="386"/>
      <c r="MXH17" s="386"/>
      <c r="MXI17" s="386"/>
      <c r="MXJ17" s="386"/>
      <c r="MXK17" s="386"/>
      <c r="MXL17" s="386"/>
      <c r="MXM17" s="386"/>
      <c r="MXN17" s="386"/>
      <c r="MXO17" s="386"/>
      <c r="MXP17" s="386"/>
      <c r="MXQ17" s="386"/>
      <c r="MXR17" s="386"/>
      <c r="MXS17" s="386"/>
      <c r="MXT17" s="386"/>
      <c r="MXU17" s="386"/>
      <c r="MXV17" s="386"/>
      <c r="MXW17" s="386"/>
      <c r="MXX17" s="386"/>
      <c r="MXY17" s="386"/>
      <c r="MXZ17" s="386"/>
      <c r="MYA17" s="386"/>
      <c r="MYB17" s="386"/>
      <c r="MYC17" s="386"/>
      <c r="MYD17" s="386"/>
      <c r="MYE17" s="386"/>
      <c r="MYF17" s="386"/>
      <c r="MYG17" s="386"/>
      <c r="MYH17" s="386"/>
      <c r="MYI17" s="386"/>
      <c r="MYJ17" s="386"/>
      <c r="MYK17" s="386"/>
      <c r="MYL17" s="386"/>
      <c r="MYM17" s="386"/>
      <c r="MYN17" s="386"/>
      <c r="MYO17" s="386"/>
      <c r="MYP17" s="386"/>
      <c r="MYQ17" s="386"/>
      <c r="MYR17" s="386"/>
      <c r="MYS17" s="386"/>
      <c r="MYT17" s="386"/>
      <c r="MYU17" s="386"/>
      <c r="MYV17" s="386"/>
      <c r="MYW17" s="386"/>
      <c r="MYX17" s="386"/>
      <c r="MYY17" s="386"/>
      <c r="MYZ17" s="386"/>
      <c r="MZA17" s="386"/>
      <c r="MZB17" s="386"/>
      <c r="MZC17" s="386"/>
      <c r="MZD17" s="386"/>
      <c r="MZE17" s="386"/>
      <c r="MZF17" s="386"/>
      <c r="MZG17" s="386"/>
      <c r="MZH17" s="386"/>
      <c r="MZI17" s="386"/>
      <c r="MZJ17" s="386"/>
      <c r="MZK17" s="386"/>
      <c r="MZL17" s="386"/>
      <c r="MZM17" s="386"/>
      <c r="MZN17" s="386"/>
      <c r="MZO17" s="386"/>
      <c r="MZP17" s="386"/>
      <c r="MZQ17" s="386"/>
      <c r="MZR17" s="386"/>
      <c r="MZS17" s="386"/>
      <c r="MZT17" s="386"/>
      <c r="MZU17" s="386"/>
      <c r="MZV17" s="386"/>
      <c r="MZW17" s="386"/>
      <c r="MZX17" s="386"/>
      <c r="MZY17" s="386"/>
      <c r="MZZ17" s="386"/>
      <c r="NAA17" s="386"/>
      <c r="NAB17" s="386"/>
      <c r="NAC17" s="386"/>
      <c r="NAD17" s="386"/>
      <c r="NAE17" s="386"/>
      <c r="NAF17" s="386"/>
      <c r="NAG17" s="386"/>
      <c r="NAH17" s="386"/>
      <c r="NAI17" s="386"/>
      <c r="NAJ17" s="386"/>
      <c r="NAK17" s="386"/>
      <c r="NAL17" s="386"/>
      <c r="NAM17" s="386"/>
      <c r="NAN17" s="386"/>
      <c r="NAO17" s="386"/>
      <c r="NAP17" s="386"/>
      <c r="NAQ17" s="386"/>
      <c r="NAR17" s="386"/>
      <c r="NAS17" s="386"/>
      <c r="NAT17" s="386"/>
      <c r="NAU17" s="386"/>
      <c r="NAV17" s="386"/>
      <c r="NAW17" s="386"/>
      <c r="NAX17" s="386"/>
      <c r="NAY17" s="386"/>
      <c r="NAZ17" s="386"/>
      <c r="NBA17" s="386"/>
      <c r="NBB17" s="386"/>
      <c r="NBC17" s="386"/>
      <c r="NBD17" s="386"/>
      <c r="NBE17" s="386"/>
      <c r="NBF17" s="386"/>
      <c r="NBG17" s="386"/>
      <c r="NBH17" s="386"/>
      <c r="NBI17" s="386"/>
      <c r="NBJ17" s="386"/>
      <c r="NBK17" s="386"/>
      <c r="NBL17" s="386"/>
      <c r="NBM17" s="386"/>
      <c r="NBN17" s="386"/>
      <c r="NBO17" s="386"/>
      <c r="NBP17" s="386"/>
      <c r="NBQ17" s="386"/>
      <c r="NBR17" s="386"/>
      <c r="NBS17" s="386"/>
      <c r="NBT17" s="386"/>
      <c r="NBU17" s="386"/>
      <c r="NBV17" s="386"/>
      <c r="NBW17" s="386"/>
      <c r="NBX17" s="386"/>
      <c r="NBY17" s="386"/>
      <c r="NBZ17" s="386"/>
      <c r="NCA17" s="386"/>
      <c r="NCB17" s="386"/>
      <c r="NCC17" s="386"/>
      <c r="NCD17" s="386"/>
      <c r="NCE17" s="386"/>
      <c r="NCF17" s="386"/>
      <c r="NCG17" s="386"/>
      <c r="NCH17" s="386"/>
      <c r="NCI17" s="386"/>
      <c r="NCJ17" s="386"/>
      <c r="NCK17" s="386"/>
      <c r="NCL17" s="386"/>
      <c r="NCM17" s="386"/>
      <c r="NCN17" s="386"/>
      <c r="NCO17" s="386"/>
      <c r="NCP17" s="386"/>
      <c r="NCQ17" s="386"/>
      <c r="NCR17" s="386"/>
      <c r="NCS17" s="386"/>
      <c r="NCT17" s="386"/>
      <c r="NCU17" s="386"/>
      <c r="NCV17" s="386"/>
      <c r="NCW17" s="386"/>
      <c r="NCX17" s="386"/>
      <c r="NCY17" s="386"/>
      <c r="NCZ17" s="386"/>
      <c r="NDA17" s="386"/>
      <c r="NDB17" s="386"/>
      <c r="NDC17" s="386"/>
      <c r="NDD17" s="386"/>
      <c r="NDE17" s="386"/>
      <c r="NDF17" s="386"/>
      <c r="NDG17" s="386"/>
      <c r="NDH17" s="386"/>
      <c r="NDI17" s="386"/>
      <c r="NDJ17" s="386"/>
      <c r="NDK17" s="386"/>
      <c r="NDL17" s="386"/>
      <c r="NDM17" s="386"/>
      <c r="NDN17" s="386"/>
      <c r="NDO17" s="386"/>
      <c r="NDP17" s="386"/>
      <c r="NDQ17" s="386"/>
      <c r="NDR17" s="386"/>
      <c r="NDS17" s="386"/>
      <c r="NDT17" s="386"/>
      <c r="NDU17" s="386"/>
      <c r="NDV17" s="386"/>
      <c r="NDW17" s="386"/>
      <c r="NDX17" s="386"/>
      <c r="NDY17" s="386"/>
      <c r="NDZ17" s="386"/>
      <c r="NEA17" s="386"/>
      <c r="NEB17" s="386"/>
      <c r="NEC17" s="386"/>
      <c r="NED17" s="386"/>
      <c r="NEE17" s="386"/>
      <c r="NEF17" s="386"/>
      <c r="NEG17" s="386"/>
      <c r="NEH17" s="386"/>
      <c r="NEI17" s="386"/>
      <c r="NEJ17" s="386"/>
      <c r="NEK17" s="386"/>
      <c r="NEL17" s="386"/>
      <c r="NEM17" s="386"/>
      <c r="NEN17" s="386"/>
      <c r="NEO17" s="386"/>
      <c r="NEP17" s="386"/>
      <c r="NEQ17" s="386"/>
      <c r="NER17" s="386"/>
      <c r="NES17" s="386"/>
      <c r="NET17" s="386"/>
      <c r="NEU17" s="386"/>
      <c r="NEV17" s="386"/>
      <c r="NEW17" s="386"/>
      <c r="NEX17" s="386"/>
      <c r="NEY17" s="386"/>
      <c r="NEZ17" s="386"/>
      <c r="NFA17" s="386"/>
      <c r="NFB17" s="386"/>
      <c r="NFC17" s="386"/>
      <c r="NFD17" s="386"/>
      <c r="NFE17" s="386"/>
      <c r="NFF17" s="386"/>
      <c r="NFG17" s="386"/>
      <c r="NFH17" s="386"/>
      <c r="NFI17" s="386"/>
      <c r="NFJ17" s="386"/>
      <c r="NFK17" s="386"/>
      <c r="NFL17" s="386"/>
      <c r="NFM17" s="386"/>
      <c r="NFN17" s="386"/>
      <c r="NFO17" s="386"/>
      <c r="NFP17" s="386"/>
      <c r="NFQ17" s="386"/>
      <c r="NFR17" s="386"/>
      <c r="NFS17" s="386"/>
      <c r="NFT17" s="386"/>
      <c r="NFU17" s="386"/>
      <c r="NFV17" s="386"/>
      <c r="NFW17" s="386"/>
      <c r="NFX17" s="386"/>
      <c r="NFY17" s="386"/>
      <c r="NFZ17" s="386"/>
      <c r="NGA17" s="386"/>
      <c r="NGB17" s="386"/>
      <c r="NGC17" s="386"/>
      <c r="NGD17" s="386"/>
      <c r="NGE17" s="386"/>
      <c r="NGF17" s="386"/>
      <c r="NGG17" s="386"/>
      <c r="NGH17" s="386"/>
      <c r="NGI17" s="386"/>
      <c r="NGJ17" s="386"/>
      <c r="NGK17" s="386"/>
      <c r="NGL17" s="386"/>
      <c r="NGM17" s="386"/>
      <c r="NGN17" s="386"/>
      <c r="NGO17" s="386"/>
      <c r="NGP17" s="386"/>
      <c r="NGQ17" s="386"/>
      <c r="NGR17" s="386"/>
      <c r="NGS17" s="386"/>
      <c r="NGT17" s="386"/>
      <c r="NGU17" s="386"/>
      <c r="NGV17" s="386"/>
      <c r="NGW17" s="386"/>
      <c r="NGX17" s="386"/>
      <c r="NGY17" s="386"/>
      <c r="NGZ17" s="386"/>
      <c r="NHA17" s="386"/>
      <c r="NHB17" s="386"/>
      <c r="NHC17" s="386"/>
      <c r="NHD17" s="386"/>
      <c r="NHE17" s="386"/>
      <c r="NHF17" s="386"/>
      <c r="NHG17" s="386"/>
      <c r="NHH17" s="386"/>
      <c r="NHI17" s="386"/>
      <c r="NHJ17" s="386"/>
      <c r="NHK17" s="386"/>
      <c r="NHL17" s="386"/>
      <c r="NHM17" s="386"/>
      <c r="NHN17" s="386"/>
      <c r="NHO17" s="386"/>
      <c r="NHP17" s="386"/>
      <c r="NHQ17" s="386"/>
      <c r="NHR17" s="386"/>
      <c r="NHS17" s="386"/>
      <c r="NHT17" s="386"/>
      <c r="NHU17" s="386"/>
      <c r="NHV17" s="386"/>
      <c r="NHW17" s="386"/>
      <c r="NHX17" s="386"/>
      <c r="NHY17" s="386"/>
      <c r="NHZ17" s="386"/>
      <c r="NIA17" s="386"/>
      <c r="NIB17" s="386"/>
      <c r="NIC17" s="386"/>
      <c r="NID17" s="386"/>
      <c r="NIE17" s="386"/>
      <c r="NIF17" s="386"/>
      <c r="NIG17" s="386"/>
      <c r="NIH17" s="386"/>
      <c r="NII17" s="386"/>
      <c r="NIJ17" s="386"/>
      <c r="NIK17" s="386"/>
      <c r="NIL17" s="386"/>
      <c r="NIM17" s="386"/>
      <c r="NIN17" s="386"/>
      <c r="NIO17" s="386"/>
      <c r="NIP17" s="386"/>
      <c r="NIQ17" s="386"/>
      <c r="NIR17" s="386"/>
      <c r="NIS17" s="386"/>
      <c r="NIT17" s="386"/>
      <c r="NIU17" s="386"/>
      <c r="NIV17" s="386"/>
      <c r="NIW17" s="386"/>
      <c r="NIX17" s="386"/>
      <c r="NIY17" s="386"/>
      <c r="NIZ17" s="386"/>
      <c r="NJA17" s="386"/>
      <c r="NJB17" s="386"/>
      <c r="NJC17" s="386"/>
      <c r="NJD17" s="386"/>
      <c r="NJE17" s="386"/>
      <c r="NJF17" s="386"/>
      <c r="NJG17" s="386"/>
      <c r="NJH17" s="386"/>
      <c r="NJI17" s="386"/>
      <c r="NJJ17" s="386"/>
      <c r="NJK17" s="386"/>
      <c r="NJL17" s="386"/>
      <c r="NJM17" s="386"/>
      <c r="NJN17" s="386"/>
      <c r="NJO17" s="386"/>
      <c r="NJP17" s="386"/>
      <c r="NJQ17" s="386"/>
      <c r="NJR17" s="386"/>
      <c r="NJS17" s="386"/>
      <c r="NJT17" s="386"/>
      <c r="NJU17" s="386"/>
      <c r="NJV17" s="386"/>
      <c r="NJW17" s="386"/>
      <c r="NJX17" s="386"/>
      <c r="NJY17" s="386"/>
      <c r="NJZ17" s="386"/>
      <c r="NKA17" s="386"/>
      <c r="NKB17" s="386"/>
      <c r="NKC17" s="386"/>
      <c r="NKD17" s="386"/>
      <c r="NKE17" s="386"/>
      <c r="NKF17" s="386"/>
      <c r="NKG17" s="386"/>
      <c r="NKH17" s="386"/>
      <c r="NKI17" s="386"/>
      <c r="NKJ17" s="386"/>
      <c r="NKK17" s="386"/>
      <c r="NKL17" s="386"/>
      <c r="NKM17" s="386"/>
      <c r="NKN17" s="386"/>
      <c r="NKO17" s="386"/>
      <c r="NKP17" s="386"/>
      <c r="NKQ17" s="386"/>
      <c r="NKR17" s="386"/>
      <c r="NKS17" s="386"/>
      <c r="NKT17" s="386"/>
      <c r="NKU17" s="386"/>
      <c r="NKV17" s="386"/>
      <c r="NKW17" s="386"/>
      <c r="NKX17" s="386"/>
      <c r="NKY17" s="386"/>
      <c r="NKZ17" s="386"/>
      <c r="NLA17" s="386"/>
      <c r="NLB17" s="386"/>
      <c r="NLC17" s="386"/>
      <c r="NLD17" s="386"/>
      <c r="NLE17" s="386"/>
      <c r="NLF17" s="386"/>
      <c r="NLG17" s="386"/>
      <c r="NLH17" s="386"/>
      <c r="NLI17" s="386"/>
      <c r="NLJ17" s="386"/>
      <c r="NLK17" s="386"/>
      <c r="NLL17" s="386"/>
      <c r="NLM17" s="386"/>
      <c r="NLN17" s="386"/>
      <c r="NLO17" s="386"/>
      <c r="NLP17" s="386"/>
      <c r="NLQ17" s="386"/>
      <c r="NLR17" s="386"/>
      <c r="NLS17" s="386"/>
      <c r="NLT17" s="386"/>
      <c r="NLU17" s="386"/>
      <c r="NLV17" s="386"/>
      <c r="NLW17" s="386"/>
      <c r="NLX17" s="386"/>
      <c r="NLY17" s="386"/>
      <c r="NLZ17" s="386"/>
      <c r="NMA17" s="386"/>
      <c r="NMB17" s="386"/>
      <c r="NMC17" s="386"/>
      <c r="NMD17" s="386"/>
      <c r="NME17" s="386"/>
      <c r="NMF17" s="386"/>
      <c r="NMG17" s="386"/>
      <c r="NMH17" s="386"/>
      <c r="NMI17" s="386"/>
      <c r="NMJ17" s="386"/>
      <c r="NMK17" s="386"/>
      <c r="NML17" s="386"/>
      <c r="NMM17" s="386"/>
      <c r="NMN17" s="386"/>
      <c r="NMO17" s="386"/>
      <c r="NMP17" s="386"/>
      <c r="NMQ17" s="386"/>
      <c r="NMR17" s="386"/>
      <c r="NMS17" s="386"/>
      <c r="NMT17" s="386"/>
      <c r="NMU17" s="386"/>
      <c r="NMV17" s="386"/>
      <c r="NMW17" s="386"/>
      <c r="NMX17" s="386"/>
      <c r="NMY17" s="386"/>
      <c r="NMZ17" s="386"/>
      <c r="NNA17" s="386"/>
      <c r="NNB17" s="386"/>
      <c r="NNC17" s="386"/>
      <c r="NND17" s="386"/>
      <c r="NNE17" s="386"/>
      <c r="NNF17" s="386"/>
      <c r="NNG17" s="386"/>
      <c r="NNH17" s="386"/>
      <c r="NNI17" s="386"/>
      <c r="NNJ17" s="386"/>
      <c r="NNK17" s="386"/>
      <c r="NNL17" s="386"/>
      <c r="NNM17" s="386"/>
      <c r="NNN17" s="386"/>
      <c r="NNO17" s="386"/>
      <c r="NNP17" s="386"/>
      <c r="NNQ17" s="386"/>
      <c r="NNR17" s="386"/>
      <c r="NNS17" s="386"/>
      <c r="NNT17" s="386"/>
      <c r="NNU17" s="386"/>
      <c r="NNV17" s="386"/>
      <c r="NNW17" s="386"/>
      <c r="NNX17" s="386"/>
      <c r="NNY17" s="386"/>
      <c r="NNZ17" s="386"/>
      <c r="NOA17" s="386"/>
      <c r="NOB17" s="386"/>
      <c r="NOC17" s="386"/>
      <c r="NOD17" s="386"/>
      <c r="NOE17" s="386"/>
      <c r="NOF17" s="386"/>
      <c r="NOG17" s="386"/>
      <c r="NOH17" s="386"/>
      <c r="NOI17" s="386"/>
      <c r="NOJ17" s="386"/>
      <c r="NOK17" s="386"/>
      <c r="NOL17" s="386"/>
      <c r="NOM17" s="386"/>
      <c r="NON17" s="386"/>
      <c r="NOO17" s="386"/>
      <c r="NOP17" s="386"/>
      <c r="NOQ17" s="386"/>
      <c r="NOR17" s="386"/>
      <c r="NOS17" s="386"/>
      <c r="NOT17" s="386"/>
      <c r="NOU17" s="386"/>
      <c r="NOV17" s="386"/>
      <c r="NOW17" s="386"/>
      <c r="NOX17" s="386"/>
      <c r="NOY17" s="386"/>
      <c r="NOZ17" s="386"/>
      <c r="NPA17" s="386"/>
      <c r="NPB17" s="386"/>
      <c r="NPC17" s="386"/>
      <c r="NPD17" s="386"/>
      <c r="NPE17" s="386"/>
      <c r="NPF17" s="386"/>
      <c r="NPG17" s="386"/>
      <c r="NPH17" s="386"/>
      <c r="NPI17" s="386"/>
      <c r="NPJ17" s="386"/>
      <c r="NPK17" s="386"/>
      <c r="NPL17" s="386"/>
      <c r="NPM17" s="386"/>
      <c r="NPN17" s="386"/>
      <c r="NPO17" s="386"/>
      <c r="NPP17" s="386"/>
      <c r="NPQ17" s="386"/>
      <c r="NPR17" s="386"/>
      <c r="NPS17" s="386"/>
      <c r="NPT17" s="386"/>
      <c r="NPU17" s="386"/>
      <c r="NPV17" s="386"/>
      <c r="NPW17" s="386"/>
      <c r="NPX17" s="386"/>
      <c r="NPY17" s="386"/>
      <c r="NPZ17" s="386"/>
      <c r="NQA17" s="386"/>
      <c r="NQB17" s="386"/>
      <c r="NQC17" s="386"/>
      <c r="NQD17" s="386"/>
      <c r="NQE17" s="386"/>
      <c r="NQF17" s="386"/>
      <c r="NQG17" s="386"/>
      <c r="NQH17" s="386"/>
      <c r="NQI17" s="386"/>
      <c r="NQJ17" s="386"/>
      <c r="NQK17" s="386"/>
      <c r="NQL17" s="386"/>
      <c r="NQM17" s="386"/>
      <c r="NQN17" s="386"/>
      <c r="NQO17" s="386"/>
      <c r="NQP17" s="386"/>
      <c r="NQQ17" s="386"/>
      <c r="NQR17" s="386"/>
      <c r="NQS17" s="386"/>
      <c r="NQT17" s="386"/>
      <c r="NQU17" s="386"/>
      <c r="NQV17" s="386"/>
      <c r="NQW17" s="386"/>
      <c r="NQX17" s="386"/>
      <c r="NQY17" s="386"/>
      <c r="NQZ17" s="386"/>
      <c r="NRA17" s="386"/>
      <c r="NRB17" s="386"/>
      <c r="NRC17" s="386"/>
      <c r="NRD17" s="386"/>
      <c r="NRE17" s="386"/>
      <c r="NRF17" s="386"/>
      <c r="NRG17" s="386"/>
      <c r="NRH17" s="386"/>
      <c r="NRI17" s="386"/>
      <c r="NRJ17" s="386"/>
      <c r="NRK17" s="386"/>
      <c r="NRL17" s="386"/>
      <c r="NRM17" s="386"/>
      <c r="NRN17" s="386"/>
      <c r="NRO17" s="386"/>
      <c r="NRP17" s="386"/>
      <c r="NRQ17" s="386"/>
      <c r="NRR17" s="386"/>
      <c r="NRS17" s="386"/>
      <c r="NRT17" s="386"/>
      <c r="NRU17" s="386"/>
      <c r="NRV17" s="386"/>
      <c r="NRW17" s="386"/>
      <c r="NRX17" s="386"/>
      <c r="NRY17" s="386"/>
      <c r="NRZ17" s="386"/>
      <c r="NSA17" s="386"/>
      <c r="NSB17" s="386"/>
      <c r="NSC17" s="386"/>
      <c r="NSD17" s="386"/>
      <c r="NSE17" s="386"/>
      <c r="NSF17" s="386"/>
      <c r="NSG17" s="386"/>
      <c r="NSH17" s="386"/>
      <c r="NSI17" s="386"/>
      <c r="NSJ17" s="386"/>
      <c r="NSK17" s="386"/>
      <c r="NSL17" s="386"/>
      <c r="NSM17" s="386"/>
      <c r="NSN17" s="386"/>
      <c r="NSO17" s="386"/>
      <c r="NSP17" s="386"/>
      <c r="NSQ17" s="386"/>
      <c r="NSR17" s="386"/>
      <c r="NSS17" s="386"/>
      <c r="NST17" s="386"/>
      <c r="NSU17" s="386"/>
      <c r="NSV17" s="386"/>
      <c r="NSW17" s="386"/>
      <c r="NSX17" s="386"/>
      <c r="NSY17" s="386"/>
      <c r="NSZ17" s="386"/>
      <c r="NTA17" s="386"/>
      <c r="NTB17" s="386"/>
      <c r="NTC17" s="386"/>
      <c r="NTD17" s="386"/>
      <c r="NTE17" s="386"/>
      <c r="NTF17" s="386"/>
      <c r="NTG17" s="386"/>
      <c r="NTH17" s="386"/>
      <c r="NTI17" s="386"/>
      <c r="NTJ17" s="386"/>
      <c r="NTK17" s="386"/>
      <c r="NTL17" s="386"/>
      <c r="NTM17" s="386"/>
      <c r="NTN17" s="386"/>
      <c r="NTO17" s="386"/>
      <c r="NTP17" s="386"/>
      <c r="NTQ17" s="386"/>
      <c r="NTR17" s="386"/>
      <c r="NTS17" s="386"/>
      <c r="NTT17" s="386"/>
      <c r="NTU17" s="386"/>
      <c r="NTV17" s="386"/>
      <c r="NTW17" s="386"/>
      <c r="NTX17" s="386"/>
      <c r="NTY17" s="386"/>
      <c r="NTZ17" s="386"/>
      <c r="NUA17" s="386"/>
      <c r="NUB17" s="386"/>
      <c r="NUC17" s="386"/>
      <c r="NUD17" s="386"/>
      <c r="NUE17" s="386"/>
      <c r="NUF17" s="386"/>
      <c r="NUG17" s="386"/>
      <c r="NUH17" s="386"/>
      <c r="NUI17" s="386"/>
      <c r="NUJ17" s="386"/>
      <c r="NUK17" s="386"/>
      <c r="NUL17" s="386"/>
      <c r="NUM17" s="386"/>
      <c r="NUN17" s="386"/>
      <c r="NUO17" s="386"/>
      <c r="NUP17" s="386"/>
      <c r="NUQ17" s="386"/>
      <c r="NUR17" s="386"/>
      <c r="NUS17" s="386"/>
      <c r="NUT17" s="386"/>
      <c r="NUU17" s="386"/>
      <c r="NUV17" s="386"/>
      <c r="NUW17" s="386"/>
      <c r="NUX17" s="386"/>
      <c r="NUY17" s="386"/>
      <c r="NUZ17" s="386"/>
      <c r="NVA17" s="386"/>
      <c r="NVB17" s="386"/>
      <c r="NVC17" s="386"/>
      <c r="NVD17" s="386"/>
      <c r="NVE17" s="386"/>
      <c r="NVF17" s="386"/>
      <c r="NVG17" s="386"/>
      <c r="NVH17" s="386"/>
      <c r="NVI17" s="386"/>
      <c r="NVJ17" s="386"/>
      <c r="NVK17" s="386"/>
      <c r="NVL17" s="386"/>
      <c r="NVM17" s="386"/>
      <c r="NVN17" s="386"/>
      <c r="NVO17" s="386"/>
      <c r="NVP17" s="386"/>
      <c r="NVQ17" s="386"/>
      <c r="NVR17" s="386"/>
      <c r="NVS17" s="386"/>
      <c r="NVT17" s="386"/>
      <c r="NVU17" s="386"/>
      <c r="NVV17" s="386"/>
      <c r="NVW17" s="386"/>
      <c r="NVX17" s="386"/>
      <c r="NVY17" s="386"/>
      <c r="NVZ17" s="386"/>
      <c r="NWA17" s="386"/>
      <c r="NWB17" s="386"/>
      <c r="NWC17" s="386"/>
      <c r="NWD17" s="386"/>
      <c r="NWE17" s="386"/>
      <c r="NWF17" s="386"/>
      <c r="NWG17" s="386"/>
      <c r="NWH17" s="386"/>
      <c r="NWI17" s="386"/>
      <c r="NWJ17" s="386"/>
      <c r="NWK17" s="386"/>
      <c r="NWL17" s="386"/>
      <c r="NWM17" s="386"/>
      <c r="NWN17" s="386"/>
      <c r="NWO17" s="386"/>
      <c r="NWP17" s="386"/>
      <c r="NWQ17" s="386"/>
      <c r="NWR17" s="386"/>
      <c r="NWS17" s="386"/>
      <c r="NWT17" s="386"/>
      <c r="NWU17" s="386"/>
      <c r="NWV17" s="386"/>
      <c r="NWW17" s="386"/>
      <c r="NWX17" s="386"/>
      <c r="NWY17" s="386"/>
      <c r="NWZ17" s="386"/>
      <c r="NXA17" s="386"/>
      <c r="NXB17" s="386"/>
      <c r="NXC17" s="386"/>
      <c r="NXD17" s="386"/>
      <c r="NXE17" s="386"/>
      <c r="NXF17" s="386"/>
      <c r="NXG17" s="386"/>
      <c r="NXH17" s="386"/>
      <c r="NXI17" s="386"/>
      <c r="NXJ17" s="386"/>
      <c r="NXK17" s="386"/>
      <c r="NXL17" s="386"/>
      <c r="NXM17" s="386"/>
      <c r="NXN17" s="386"/>
      <c r="NXO17" s="386"/>
      <c r="NXP17" s="386"/>
      <c r="NXQ17" s="386"/>
      <c r="NXR17" s="386"/>
      <c r="NXS17" s="386"/>
      <c r="NXT17" s="386"/>
      <c r="NXU17" s="386"/>
      <c r="NXV17" s="386"/>
      <c r="NXW17" s="386"/>
      <c r="NXX17" s="386"/>
      <c r="NXY17" s="386"/>
      <c r="NXZ17" s="386"/>
      <c r="NYA17" s="386"/>
      <c r="NYB17" s="386"/>
      <c r="NYC17" s="386"/>
      <c r="NYD17" s="386"/>
      <c r="NYE17" s="386"/>
      <c r="NYF17" s="386"/>
      <c r="NYG17" s="386"/>
      <c r="NYH17" s="386"/>
      <c r="NYI17" s="386"/>
      <c r="NYJ17" s="386"/>
      <c r="NYK17" s="386"/>
      <c r="NYL17" s="386"/>
      <c r="NYM17" s="386"/>
      <c r="NYN17" s="386"/>
      <c r="NYO17" s="386"/>
      <c r="NYP17" s="386"/>
      <c r="NYQ17" s="386"/>
      <c r="NYR17" s="386"/>
      <c r="NYS17" s="386"/>
      <c r="NYT17" s="386"/>
      <c r="NYU17" s="386"/>
      <c r="NYV17" s="386"/>
      <c r="NYW17" s="386"/>
      <c r="NYX17" s="386"/>
      <c r="NYY17" s="386"/>
      <c r="NYZ17" s="386"/>
      <c r="NZA17" s="386"/>
      <c r="NZB17" s="386"/>
      <c r="NZC17" s="386"/>
      <c r="NZD17" s="386"/>
      <c r="NZE17" s="386"/>
      <c r="NZF17" s="386"/>
      <c r="NZG17" s="386"/>
      <c r="NZH17" s="386"/>
      <c r="NZI17" s="386"/>
      <c r="NZJ17" s="386"/>
      <c r="NZK17" s="386"/>
      <c r="NZL17" s="386"/>
      <c r="NZM17" s="386"/>
      <c r="NZN17" s="386"/>
      <c r="NZO17" s="386"/>
      <c r="NZP17" s="386"/>
      <c r="NZQ17" s="386"/>
      <c r="NZR17" s="386"/>
      <c r="NZS17" s="386"/>
      <c r="NZT17" s="386"/>
      <c r="NZU17" s="386"/>
      <c r="NZV17" s="386"/>
      <c r="NZW17" s="386"/>
      <c r="NZX17" s="386"/>
      <c r="NZY17" s="386"/>
      <c r="NZZ17" s="386"/>
      <c r="OAA17" s="386"/>
      <c r="OAB17" s="386"/>
      <c r="OAC17" s="386"/>
      <c r="OAD17" s="386"/>
      <c r="OAE17" s="386"/>
      <c r="OAF17" s="386"/>
      <c r="OAG17" s="386"/>
      <c r="OAH17" s="386"/>
      <c r="OAI17" s="386"/>
      <c r="OAJ17" s="386"/>
      <c r="OAK17" s="386"/>
      <c r="OAL17" s="386"/>
      <c r="OAM17" s="386"/>
      <c r="OAN17" s="386"/>
      <c r="OAO17" s="386"/>
      <c r="OAP17" s="386"/>
      <c r="OAQ17" s="386"/>
      <c r="OAR17" s="386"/>
      <c r="OAS17" s="386"/>
      <c r="OAT17" s="386"/>
      <c r="OAU17" s="386"/>
      <c r="OAV17" s="386"/>
      <c r="OAW17" s="386"/>
      <c r="OAX17" s="386"/>
      <c r="OAY17" s="386"/>
      <c r="OAZ17" s="386"/>
      <c r="OBA17" s="386"/>
      <c r="OBB17" s="386"/>
      <c r="OBC17" s="386"/>
      <c r="OBD17" s="386"/>
      <c r="OBE17" s="386"/>
      <c r="OBF17" s="386"/>
      <c r="OBG17" s="386"/>
      <c r="OBH17" s="386"/>
      <c r="OBI17" s="386"/>
      <c r="OBJ17" s="386"/>
      <c r="OBK17" s="386"/>
      <c r="OBL17" s="386"/>
      <c r="OBM17" s="386"/>
      <c r="OBN17" s="386"/>
      <c r="OBO17" s="386"/>
      <c r="OBP17" s="386"/>
      <c r="OBQ17" s="386"/>
      <c r="OBR17" s="386"/>
      <c r="OBS17" s="386"/>
      <c r="OBT17" s="386"/>
      <c r="OBU17" s="386"/>
      <c r="OBV17" s="386"/>
      <c r="OBW17" s="386"/>
      <c r="OBX17" s="386"/>
      <c r="OBY17" s="386"/>
      <c r="OBZ17" s="386"/>
      <c r="OCA17" s="386"/>
      <c r="OCB17" s="386"/>
      <c r="OCC17" s="386"/>
      <c r="OCD17" s="386"/>
      <c r="OCE17" s="386"/>
      <c r="OCF17" s="386"/>
      <c r="OCG17" s="386"/>
      <c r="OCH17" s="386"/>
      <c r="OCI17" s="386"/>
      <c r="OCJ17" s="386"/>
      <c r="OCK17" s="386"/>
      <c r="OCL17" s="386"/>
      <c r="OCM17" s="386"/>
      <c r="OCN17" s="386"/>
      <c r="OCO17" s="386"/>
      <c r="OCP17" s="386"/>
      <c r="OCQ17" s="386"/>
      <c r="OCR17" s="386"/>
      <c r="OCS17" s="386"/>
      <c r="OCT17" s="386"/>
      <c r="OCU17" s="386"/>
      <c r="OCV17" s="386"/>
      <c r="OCW17" s="386"/>
      <c r="OCX17" s="386"/>
      <c r="OCY17" s="386"/>
      <c r="OCZ17" s="386"/>
      <c r="ODA17" s="386"/>
      <c r="ODB17" s="386"/>
      <c r="ODC17" s="386"/>
      <c r="ODD17" s="386"/>
      <c r="ODE17" s="386"/>
      <c r="ODF17" s="386"/>
      <c r="ODG17" s="386"/>
      <c r="ODH17" s="386"/>
      <c r="ODI17" s="386"/>
      <c r="ODJ17" s="386"/>
      <c r="ODK17" s="386"/>
      <c r="ODL17" s="386"/>
      <c r="ODM17" s="386"/>
      <c r="ODN17" s="386"/>
      <c r="ODO17" s="386"/>
      <c r="ODP17" s="386"/>
      <c r="ODQ17" s="386"/>
      <c r="ODR17" s="386"/>
      <c r="ODS17" s="386"/>
      <c r="ODT17" s="386"/>
      <c r="ODU17" s="386"/>
      <c r="ODV17" s="386"/>
      <c r="ODW17" s="386"/>
      <c r="ODX17" s="386"/>
      <c r="ODY17" s="386"/>
      <c r="ODZ17" s="386"/>
      <c r="OEA17" s="386"/>
      <c r="OEB17" s="386"/>
      <c r="OEC17" s="386"/>
      <c r="OED17" s="386"/>
      <c r="OEE17" s="386"/>
      <c r="OEF17" s="386"/>
      <c r="OEG17" s="386"/>
      <c r="OEH17" s="386"/>
      <c r="OEI17" s="386"/>
      <c r="OEJ17" s="386"/>
      <c r="OEK17" s="386"/>
      <c r="OEL17" s="386"/>
      <c r="OEM17" s="386"/>
      <c r="OEN17" s="386"/>
      <c r="OEO17" s="386"/>
      <c r="OEP17" s="386"/>
      <c r="OEQ17" s="386"/>
      <c r="OER17" s="386"/>
      <c r="OES17" s="386"/>
      <c r="OET17" s="386"/>
      <c r="OEU17" s="386"/>
      <c r="OEV17" s="386"/>
      <c r="OEW17" s="386"/>
      <c r="OEX17" s="386"/>
      <c r="OEY17" s="386"/>
      <c r="OEZ17" s="386"/>
      <c r="OFA17" s="386"/>
      <c r="OFB17" s="386"/>
      <c r="OFC17" s="386"/>
      <c r="OFD17" s="386"/>
      <c r="OFE17" s="386"/>
      <c r="OFF17" s="386"/>
      <c r="OFG17" s="386"/>
      <c r="OFH17" s="386"/>
      <c r="OFI17" s="386"/>
      <c r="OFJ17" s="386"/>
      <c r="OFK17" s="386"/>
      <c r="OFL17" s="386"/>
      <c r="OFM17" s="386"/>
      <c r="OFN17" s="386"/>
      <c r="OFO17" s="386"/>
      <c r="OFP17" s="386"/>
      <c r="OFQ17" s="386"/>
      <c r="OFR17" s="386"/>
      <c r="OFS17" s="386"/>
      <c r="OFT17" s="386"/>
      <c r="OFU17" s="386"/>
      <c r="OFV17" s="386"/>
      <c r="OFW17" s="386"/>
      <c r="OFX17" s="386"/>
      <c r="OFY17" s="386"/>
      <c r="OFZ17" s="386"/>
      <c r="OGA17" s="386"/>
      <c r="OGB17" s="386"/>
      <c r="OGC17" s="386"/>
      <c r="OGD17" s="386"/>
      <c r="OGE17" s="386"/>
      <c r="OGF17" s="386"/>
      <c r="OGG17" s="386"/>
      <c r="OGH17" s="386"/>
      <c r="OGI17" s="386"/>
      <c r="OGJ17" s="386"/>
      <c r="OGK17" s="386"/>
      <c r="OGL17" s="386"/>
      <c r="OGM17" s="386"/>
      <c r="OGN17" s="386"/>
      <c r="OGO17" s="386"/>
      <c r="OGP17" s="386"/>
      <c r="OGQ17" s="386"/>
      <c r="OGR17" s="386"/>
      <c r="OGS17" s="386"/>
      <c r="OGT17" s="386"/>
      <c r="OGU17" s="386"/>
      <c r="OGV17" s="386"/>
      <c r="OGW17" s="386"/>
      <c r="OGX17" s="386"/>
      <c r="OGY17" s="386"/>
      <c r="OGZ17" s="386"/>
      <c r="OHA17" s="386"/>
      <c r="OHB17" s="386"/>
      <c r="OHC17" s="386"/>
      <c r="OHD17" s="386"/>
      <c r="OHE17" s="386"/>
      <c r="OHF17" s="386"/>
      <c r="OHG17" s="386"/>
      <c r="OHH17" s="386"/>
      <c r="OHI17" s="386"/>
      <c r="OHJ17" s="386"/>
      <c r="OHK17" s="386"/>
      <c r="OHL17" s="386"/>
      <c r="OHM17" s="386"/>
      <c r="OHN17" s="386"/>
      <c r="OHO17" s="386"/>
      <c r="OHP17" s="386"/>
      <c r="OHQ17" s="386"/>
      <c r="OHR17" s="386"/>
      <c r="OHS17" s="386"/>
      <c r="OHT17" s="386"/>
      <c r="OHU17" s="386"/>
      <c r="OHV17" s="386"/>
      <c r="OHW17" s="386"/>
      <c r="OHX17" s="386"/>
      <c r="OHY17" s="386"/>
      <c r="OHZ17" s="386"/>
      <c r="OIA17" s="386"/>
      <c r="OIB17" s="386"/>
      <c r="OIC17" s="386"/>
      <c r="OID17" s="386"/>
      <c r="OIE17" s="386"/>
      <c r="OIF17" s="386"/>
      <c r="OIG17" s="386"/>
      <c r="OIH17" s="386"/>
      <c r="OII17" s="386"/>
      <c r="OIJ17" s="386"/>
      <c r="OIK17" s="386"/>
      <c r="OIL17" s="386"/>
      <c r="OIM17" s="386"/>
      <c r="OIN17" s="386"/>
      <c r="OIO17" s="386"/>
      <c r="OIP17" s="386"/>
      <c r="OIQ17" s="386"/>
      <c r="OIR17" s="386"/>
      <c r="OIS17" s="386"/>
      <c r="OIT17" s="386"/>
      <c r="OIU17" s="386"/>
      <c r="OIV17" s="386"/>
      <c r="OIW17" s="386"/>
      <c r="OIX17" s="386"/>
      <c r="OIY17" s="386"/>
      <c r="OIZ17" s="386"/>
      <c r="OJA17" s="386"/>
      <c r="OJB17" s="386"/>
      <c r="OJC17" s="386"/>
      <c r="OJD17" s="386"/>
      <c r="OJE17" s="386"/>
      <c r="OJF17" s="386"/>
      <c r="OJG17" s="386"/>
      <c r="OJH17" s="386"/>
      <c r="OJI17" s="386"/>
      <c r="OJJ17" s="386"/>
      <c r="OJK17" s="386"/>
      <c r="OJL17" s="386"/>
      <c r="OJM17" s="386"/>
      <c r="OJN17" s="386"/>
      <c r="OJO17" s="386"/>
      <c r="OJP17" s="386"/>
      <c r="OJQ17" s="386"/>
      <c r="OJR17" s="386"/>
      <c r="OJS17" s="386"/>
      <c r="OJT17" s="386"/>
      <c r="OJU17" s="386"/>
      <c r="OJV17" s="386"/>
      <c r="OJW17" s="386"/>
      <c r="OJX17" s="386"/>
      <c r="OJY17" s="386"/>
      <c r="OJZ17" s="386"/>
      <c r="OKA17" s="386"/>
      <c r="OKB17" s="386"/>
      <c r="OKC17" s="386"/>
      <c r="OKD17" s="386"/>
      <c r="OKE17" s="386"/>
      <c r="OKF17" s="386"/>
      <c r="OKG17" s="386"/>
      <c r="OKH17" s="386"/>
      <c r="OKI17" s="386"/>
      <c r="OKJ17" s="386"/>
      <c r="OKK17" s="386"/>
      <c r="OKL17" s="386"/>
      <c r="OKM17" s="386"/>
      <c r="OKN17" s="386"/>
      <c r="OKO17" s="386"/>
      <c r="OKP17" s="386"/>
      <c r="OKQ17" s="386"/>
      <c r="OKR17" s="386"/>
      <c r="OKS17" s="386"/>
      <c r="OKT17" s="386"/>
      <c r="OKU17" s="386"/>
      <c r="OKV17" s="386"/>
      <c r="OKW17" s="386"/>
      <c r="OKX17" s="386"/>
      <c r="OKY17" s="386"/>
      <c r="OKZ17" s="386"/>
      <c r="OLA17" s="386"/>
      <c r="OLB17" s="386"/>
      <c r="OLC17" s="386"/>
      <c r="OLD17" s="386"/>
      <c r="OLE17" s="386"/>
      <c r="OLF17" s="386"/>
      <c r="OLG17" s="386"/>
      <c r="OLH17" s="386"/>
      <c r="OLI17" s="386"/>
      <c r="OLJ17" s="386"/>
      <c r="OLK17" s="386"/>
      <c r="OLL17" s="386"/>
      <c r="OLM17" s="386"/>
      <c r="OLN17" s="386"/>
      <c r="OLO17" s="386"/>
      <c r="OLP17" s="386"/>
      <c r="OLQ17" s="386"/>
      <c r="OLR17" s="386"/>
      <c r="OLS17" s="386"/>
      <c r="OLT17" s="386"/>
      <c r="OLU17" s="386"/>
      <c r="OLV17" s="386"/>
      <c r="OLW17" s="386"/>
      <c r="OLX17" s="386"/>
      <c r="OLY17" s="386"/>
      <c r="OLZ17" s="386"/>
      <c r="OMA17" s="386"/>
      <c r="OMB17" s="386"/>
      <c r="OMC17" s="386"/>
      <c r="OMD17" s="386"/>
      <c r="OME17" s="386"/>
      <c r="OMF17" s="386"/>
      <c r="OMG17" s="386"/>
      <c r="OMH17" s="386"/>
      <c r="OMI17" s="386"/>
      <c r="OMJ17" s="386"/>
      <c r="OMK17" s="386"/>
      <c r="OML17" s="386"/>
      <c r="OMM17" s="386"/>
      <c r="OMN17" s="386"/>
      <c r="OMO17" s="386"/>
      <c r="OMP17" s="386"/>
      <c r="OMQ17" s="386"/>
      <c r="OMR17" s="386"/>
      <c r="OMS17" s="386"/>
      <c r="OMT17" s="386"/>
      <c r="OMU17" s="386"/>
      <c r="OMV17" s="386"/>
      <c r="OMW17" s="386"/>
      <c r="OMX17" s="386"/>
      <c r="OMY17" s="386"/>
      <c r="OMZ17" s="386"/>
      <c r="ONA17" s="386"/>
      <c r="ONB17" s="386"/>
      <c r="ONC17" s="386"/>
      <c r="OND17" s="386"/>
      <c r="ONE17" s="386"/>
      <c r="ONF17" s="386"/>
      <c r="ONG17" s="386"/>
      <c r="ONH17" s="386"/>
      <c r="ONI17" s="386"/>
      <c r="ONJ17" s="386"/>
      <c r="ONK17" s="386"/>
      <c r="ONL17" s="386"/>
      <c r="ONM17" s="386"/>
      <c r="ONN17" s="386"/>
      <c r="ONO17" s="386"/>
      <c r="ONP17" s="386"/>
      <c r="ONQ17" s="386"/>
      <c r="ONR17" s="386"/>
      <c r="ONS17" s="386"/>
      <c r="ONT17" s="386"/>
      <c r="ONU17" s="386"/>
      <c r="ONV17" s="386"/>
      <c r="ONW17" s="386"/>
      <c r="ONX17" s="386"/>
      <c r="ONY17" s="386"/>
      <c r="ONZ17" s="386"/>
      <c r="OOA17" s="386"/>
      <c r="OOB17" s="386"/>
      <c r="OOC17" s="386"/>
      <c r="OOD17" s="386"/>
      <c r="OOE17" s="386"/>
      <c r="OOF17" s="386"/>
      <c r="OOG17" s="386"/>
      <c r="OOH17" s="386"/>
      <c r="OOI17" s="386"/>
      <c r="OOJ17" s="386"/>
      <c r="OOK17" s="386"/>
      <c r="OOL17" s="386"/>
      <c r="OOM17" s="386"/>
      <c r="OON17" s="386"/>
      <c r="OOO17" s="386"/>
      <c r="OOP17" s="386"/>
      <c r="OOQ17" s="386"/>
      <c r="OOR17" s="386"/>
      <c r="OOS17" s="386"/>
      <c r="OOT17" s="386"/>
      <c r="OOU17" s="386"/>
      <c r="OOV17" s="386"/>
      <c r="OOW17" s="386"/>
      <c r="OOX17" s="386"/>
      <c r="OOY17" s="386"/>
      <c r="OOZ17" s="386"/>
      <c r="OPA17" s="386"/>
      <c r="OPB17" s="386"/>
      <c r="OPC17" s="386"/>
      <c r="OPD17" s="386"/>
      <c r="OPE17" s="386"/>
      <c r="OPF17" s="386"/>
      <c r="OPG17" s="386"/>
      <c r="OPH17" s="386"/>
      <c r="OPI17" s="386"/>
      <c r="OPJ17" s="386"/>
      <c r="OPK17" s="386"/>
      <c r="OPL17" s="386"/>
      <c r="OPM17" s="386"/>
      <c r="OPN17" s="386"/>
      <c r="OPO17" s="386"/>
      <c r="OPP17" s="386"/>
      <c r="OPQ17" s="386"/>
      <c r="OPR17" s="386"/>
      <c r="OPS17" s="386"/>
      <c r="OPT17" s="386"/>
      <c r="OPU17" s="386"/>
      <c r="OPV17" s="386"/>
      <c r="OPW17" s="386"/>
      <c r="OPX17" s="386"/>
      <c r="OPY17" s="386"/>
      <c r="OPZ17" s="386"/>
      <c r="OQA17" s="386"/>
      <c r="OQB17" s="386"/>
      <c r="OQC17" s="386"/>
      <c r="OQD17" s="386"/>
      <c r="OQE17" s="386"/>
      <c r="OQF17" s="386"/>
      <c r="OQG17" s="386"/>
      <c r="OQH17" s="386"/>
      <c r="OQI17" s="386"/>
      <c r="OQJ17" s="386"/>
      <c r="OQK17" s="386"/>
      <c r="OQL17" s="386"/>
      <c r="OQM17" s="386"/>
      <c r="OQN17" s="386"/>
      <c r="OQO17" s="386"/>
      <c r="OQP17" s="386"/>
      <c r="OQQ17" s="386"/>
      <c r="OQR17" s="386"/>
      <c r="OQS17" s="386"/>
      <c r="OQT17" s="386"/>
      <c r="OQU17" s="386"/>
      <c r="OQV17" s="386"/>
      <c r="OQW17" s="386"/>
      <c r="OQX17" s="386"/>
      <c r="OQY17" s="386"/>
      <c r="OQZ17" s="386"/>
      <c r="ORA17" s="386"/>
      <c r="ORB17" s="386"/>
      <c r="ORC17" s="386"/>
      <c r="ORD17" s="386"/>
      <c r="ORE17" s="386"/>
      <c r="ORF17" s="386"/>
      <c r="ORG17" s="386"/>
      <c r="ORH17" s="386"/>
      <c r="ORI17" s="386"/>
      <c r="ORJ17" s="386"/>
      <c r="ORK17" s="386"/>
      <c r="ORL17" s="386"/>
      <c r="ORM17" s="386"/>
      <c r="ORN17" s="386"/>
      <c r="ORO17" s="386"/>
      <c r="ORP17" s="386"/>
      <c r="ORQ17" s="386"/>
      <c r="ORR17" s="386"/>
      <c r="ORS17" s="386"/>
      <c r="ORT17" s="386"/>
      <c r="ORU17" s="386"/>
      <c r="ORV17" s="386"/>
      <c r="ORW17" s="386"/>
      <c r="ORX17" s="386"/>
      <c r="ORY17" s="386"/>
      <c r="ORZ17" s="386"/>
      <c r="OSA17" s="386"/>
      <c r="OSB17" s="386"/>
      <c r="OSC17" s="386"/>
      <c r="OSD17" s="386"/>
      <c r="OSE17" s="386"/>
      <c r="OSF17" s="386"/>
      <c r="OSG17" s="386"/>
      <c r="OSH17" s="386"/>
      <c r="OSI17" s="386"/>
      <c r="OSJ17" s="386"/>
      <c r="OSK17" s="386"/>
      <c r="OSL17" s="386"/>
      <c r="OSM17" s="386"/>
      <c r="OSN17" s="386"/>
      <c r="OSO17" s="386"/>
      <c r="OSP17" s="386"/>
      <c r="OSQ17" s="386"/>
      <c r="OSR17" s="386"/>
      <c r="OSS17" s="386"/>
      <c r="OST17" s="386"/>
      <c r="OSU17" s="386"/>
      <c r="OSV17" s="386"/>
      <c r="OSW17" s="386"/>
      <c r="OSX17" s="386"/>
      <c r="OSY17" s="386"/>
      <c r="OSZ17" s="386"/>
      <c r="OTA17" s="386"/>
      <c r="OTB17" s="386"/>
      <c r="OTC17" s="386"/>
      <c r="OTD17" s="386"/>
      <c r="OTE17" s="386"/>
      <c r="OTF17" s="386"/>
      <c r="OTG17" s="386"/>
      <c r="OTH17" s="386"/>
      <c r="OTI17" s="386"/>
      <c r="OTJ17" s="386"/>
      <c r="OTK17" s="386"/>
      <c r="OTL17" s="386"/>
      <c r="OTM17" s="386"/>
      <c r="OTN17" s="386"/>
      <c r="OTO17" s="386"/>
      <c r="OTP17" s="386"/>
      <c r="OTQ17" s="386"/>
      <c r="OTR17" s="386"/>
      <c r="OTS17" s="386"/>
      <c r="OTT17" s="386"/>
      <c r="OTU17" s="386"/>
      <c r="OTV17" s="386"/>
      <c r="OTW17" s="386"/>
      <c r="OTX17" s="386"/>
      <c r="OTY17" s="386"/>
      <c r="OTZ17" s="386"/>
      <c r="OUA17" s="386"/>
      <c r="OUB17" s="386"/>
      <c r="OUC17" s="386"/>
      <c r="OUD17" s="386"/>
      <c r="OUE17" s="386"/>
      <c r="OUF17" s="386"/>
      <c r="OUG17" s="386"/>
      <c r="OUH17" s="386"/>
      <c r="OUI17" s="386"/>
      <c r="OUJ17" s="386"/>
      <c r="OUK17" s="386"/>
      <c r="OUL17" s="386"/>
      <c r="OUM17" s="386"/>
      <c r="OUN17" s="386"/>
      <c r="OUO17" s="386"/>
      <c r="OUP17" s="386"/>
      <c r="OUQ17" s="386"/>
      <c r="OUR17" s="386"/>
      <c r="OUS17" s="386"/>
      <c r="OUT17" s="386"/>
      <c r="OUU17" s="386"/>
      <c r="OUV17" s="386"/>
      <c r="OUW17" s="386"/>
      <c r="OUX17" s="386"/>
      <c r="OUY17" s="386"/>
      <c r="OUZ17" s="386"/>
      <c r="OVA17" s="386"/>
      <c r="OVB17" s="386"/>
      <c r="OVC17" s="386"/>
      <c r="OVD17" s="386"/>
      <c r="OVE17" s="386"/>
      <c r="OVF17" s="386"/>
      <c r="OVG17" s="386"/>
      <c r="OVH17" s="386"/>
      <c r="OVI17" s="386"/>
      <c r="OVJ17" s="386"/>
      <c r="OVK17" s="386"/>
      <c r="OVL17" s="386"/>
      <c r="OVM17" s="386"/>
      <c r="OVN17" s="386"/>
      <c r="OVO17" s="386"/>
      <c r="OVP17" s="386"/>
      <c r="OVQ17" s="386"/>
      <c r="OVR17" s="386"/>
      <c r="OVS17" s="386"/>
      <c r="OVT17" s="386"/>
      <c r="OVU17" s="386"/>
      <c r="OVV17" s="386"/>
      <c r="OVW17" s="386"/>
      <c r="OVX17" s="386"/>
      <c r="OVY17" s="386"/>
      <c r="OVZ17" s="386"/>
      <c r="OWA17" s="386"/>
      <c r="OWB17" s="386"/>
      <c r="OWC17" s="386"/>
      <c r="OWD17" s="386"/>
      <c r="OWE17" s="386"/>
      <c r="OWF17" s="386"/>
      <c r="OWG17" s="386"/>
      <c r="OWH17" s="386"/>
      <c r="OWI17" s="386"/>
      <c r="OWJ17" s="386"/>
      <c r="OWK17" s="386"/>
      <c r="OWL17" s="386"/>
      <c r="OWM17" s="386"/>
      <c r="OWN17" s="386"/>
      <c r="OWO17" s="386"/>
      <c r="OWP17" s="386"/>
      <c r="OWQ17" s="386"/>
      <c r="OWR17" s="386"/>
      <c r="OWS17" s="386"/>
      <c r="OWT17" s="386"/>
      <c r="OWU17" s="386"/>
      <c r="OWV17" s="386"/>
      <c r="OWW17" s="386"/>
      <c r="OWX17" s="386"/>
      <c r="OWY17" s="386"/>
      <c r="OWZ17" s="386"/>
      <c r="OXA17" s="386"/>
      <c r="OXB17" s="386"/>
      <c r="OXC17" s="386"/>
      <c r="OXD17" s="386"/>
      <c r="OXE17" s="386"/>
      <c r="OXF17" s="386"/>
      <c r="OXG17" s="386"/>
      <c r="OXH17" s="386"/>
      <c r="OXI17" s="386"/>
      <c r="OXJ17" s="386"/>
      <c r="OXK17" s="386"/>
      <c r="OXL17" s="386"/>
      <c r="OXM17" s="386"/>
      <c r="OXN17" s="386"/>
      <c r="OXO17" s="386"/>
      <c r="OXP17" s="386"/>
      <c r="OXQ17" s="386"/>
      <c r="OXR17" s="386"/>
      <c r="OXS17" s="386"/>
      <c r="OXT17" s="386"/>
      <c r="OXU17" s="386"/>
      <c r="OXV17" s="386"/>
      <c r="OXW17" s="386"/>
      <c r="OXX17" s="386"/>
      <c r="OXY17" s="386"/>
      <c r="OXZ17" s="386"/>
      <c r="OYA17" s="386"/>
      <c r="OYB17" s="386"/>
      <c r="OYC17" s="386"/>
      <c r="OYD17" s="386"/>
      <c r="OYE17" s="386"/>
      <c r="OYF17" s="386"/>
      <c r="OYG17" s="386"/>
      <c r="OYH17" s="386"/>
      <c r="OYI17" s="386"/>
      <c r="OYJ17" s="386"/>
      <c r="OYK17" s="386"/>
      <c r="OYL17" s="386"/>
      <c r="OYM17" s="386"/>
      <c r="OYN17" s="386"/>
      <c r="OYO17" s="386"/>
      <c r="OYP17" s="386"/>
      <c r="OYQ17" s="386"/>
      <c r="OYR17" s="386"/>
      <c r="OYS17" s="386"/>
      <c r="OYT17" s="386"/>
      <c r="OYU17" s="386"/>
      <c r="OYV17" s="386"/>
      <c r="OYW17" s="386"/>
      <c r="OYX17" s="386"/>
      <c r="OYY17" s="386"/>
      <c r="OYZ17" s="386"/>
      <c r="OZA17" s="386"/>
      <c r="OZB17" s="386"/>
      <c r="OZC17" s="386"/>
      <c r="OZD17" s="386"/>
      <c r="OZE17" s="386"/>
      <c r="OZF17" s="386"/>
      <c r="OZG17" s="386"/>
      <c r="OZH17" s="386"/>
      <c r="OZI17" s="386"/>
      <c r="OZJ17" s="386"/>
      <c r="OZK17" s="386"/>
      <c r="OZL17" s="386"/>
      <c r="OZM17" s="386"/>
      <c r="OZN17" s="386"/>
      <c r="OZO17" s="386"/>
      <c r="OZP17" s="386"/>
      <c r="OZQ17" s="386"/>
      <c r="OZR17" s="386"/>
      <c r="OZS17" s="386"/>
      <c r="OZT17" s="386"/>
      <c r="OZU17" s="386"/>
      <c r="OZV17" s="386"/>
      <c r="OZW17" s="386"/>
      <c r="OZX17" s="386"/>
      <c r="OZY17" s="386"/>
      <c r="OZZ17" s="386"/>
      <c r="PAA17" s="386"/>
      <c r="PAB17" s="386"/>
      <c r="PAC17" s="386"/>
      <c r="PAD17" s="386"/>
      <c r="PAE17" s="386"/>
      <c r="PAF17" s="386"/>
      <c r="PAG17" s="386"/>
      <c r="PAH17" s="386"/>
      <c r="PAI17" s="386"/>
      <c r="PAJ17" s="386"/>
      <c r="PAK17" s="386"/>
      <c r="PAL17" s="386"/>
      <c r="PAM17" s="386"/>
      <c r="PAN17" s="386"/>
      <c r="PAO17" s="386"/>
      <c r="PAP17" s="386"/>
      <c r="PAQ17" s="386"/>
      <c r="PAR17" s="386"/>
      <c r="PAS17" s="386"/>
      <c r="PAT17" s="386"/>
      <c r="PAU17" s="386"/>
      <c r="PAV17" s="386"/>
      <c r="PAW17" s="386"/>
      <c r="PAX17" s="386"/>
      <c r="PAY17" s="386"/>
      <c r="PAZ17" s="386"/>
      <c r="PBA17" s="386"/>
      <c r="PBB17" s="386"/>
      <c r="PBC17" s="386"/>
      <c r="PBD17" s="386"/>
      <c r="PBE17" s="386"/>
      <c r="PBF17" s="386"/>
      <c r="PBG17" s="386"/>
      <c r="PBH17" s="386"/>
      <c r="PBI17" s="386"/>
      <c r="PBJ17" s="386"/>
      <c r="PBK17" s="386"/>
      <c r="PBL17" s="386"/>
      <c r="PBM17" s="386"/>
      <c r="PBN17" s="386"/>
      <c r="PBO17" s="386"/>
      <c r="PBP17" s="386"/>
      <c r="PBQ17" s="386"/>
      <c r="PBR17" s="386"/>
      <c r="PBS17" s="386"/>
      <c r="PBT17" s="386"/>
      <c r="PBU17" s="386"/>
      <c r="PBV17" s="386"/>
      <c r="PBW17" s="386"/>
      <c r="PBX17" s="386"/>
      <c r="PBY17" s="386"/>
      <c r="PBZ17" s="386"/>
      <c r="PCA17" s="386"/>
      <c r="PCB17" s="386"/>
      <c r="PCC17" s="386"/>
      <c r="PCD17" s="386"/>
      <c r="PCE17" s="386"/>
      <c r="PCF17" s="386"/>
      <c r="PCG17" s="386"/>
      <c r="PCH17" s="386"/>
      <c r="PCI17" s="386"/>
      <c r="PCJ17" s="386"/>
      <c r="PCK17" s="386"/>
      <c r="PCL17" s="386"/>
      <c r="PCM17" s="386"/>
      <c r="PCN17" s="386"/>
      <c r="PCO17" s="386"/>
      <c r="PCP17" s="386"/>
      <c r="PCQ17" s="386"/>
      <c r="PCR17" s="386"/>
      <c r="PCS17" s="386"/>
      <c r="PCT17" s="386"/>
      <c r="PCU17" s="386"/>
      <c r="PCV17" s="386"/>
      <c r="PCW17" s="386"/>
      <c r="PCX17" s="386"/>
      <c r="PCY17" s="386"/>
      <c r="PCZ17" s="386"/>
      <c r="PDA17" s="386"/>
      <c r="PDB17" s="386"/>
      <c r="PDC17" s="386"/>
      <c r="PDD17" s="386"/>
      <c r="PDE17" s="386"/>
      <c r="PDF17" s="386"/>
      <c r="PDG17" s="386"/>
      <c r="PDH17" s="386"/>
      <c r="PDI17" s="386"/>
      <c r="PDJ17" s="386"/>
      <c r="PDK17" s="386"/>
      <c r="PDL17" s="386"/>
      <c r="PDM17" s="386"/>
      <c r="PDN17" s="386"/>
      <c r="PDO17" s="386"/>
      <c r="PDP17" s="386"/>
      <c r="PDQ17" s="386"/>
      <c r="PDR17" s="386"/>
      <c r="PDS17" s="386"/>
      <c r="PDT17" s="386"/>
      <c r="PDU17" s="386"/>
      <c r="PDV17" s="386"/>
      <c r="PDW17" s="386"/>
      <c r="PDX17" s="386"/>
      <c r="PDY17" s="386"/>
      <c r="PDZ17" s="386"/>
      <c r="PEA17" s="386"/>
      <c r="PEB17" s="386"/>
      <c r="PEC17" s="386"/>
      <c r="PED17" s="386"/>
      <c r="PEE17" s="386"/>
      <c r="PEF17" s="386"/>
      <c r="PEG17" s="386"/>
      <c r="PEH17" s="386"/>
      <c r="PEI17" s="386"/>
      <c r="PEJ17" s="386"/>
      <c r="PEK17" s="386"/>
      <c r="PEL17" s="386"/>
      <c r="PEM17" s="386"/>
      <c r="PEN17" s="386"/>
      <c r="PEO17" s="386"/>
      <c r="PEP17" s="386"/>
      <c r="PEQ17" s="386"/>
      <c r="PER17" s="386"/>
      <c r="PES17" s="386"/>
      <c r="PET17" s="386"/>
      <c r="PEU17" s="386"/>
      <c r="PEV17" s="386"/>
      <c r="PEW17" s="386"/>
      <c r="PEX17" s="386"/>
      <c r="PEY17" s="386"/>
      <c r="PEZ17" s="386"/>
      <c r="PFA17" s="386"/>
      <c r="PFB17" s="386"/>
      <c r="PFC17" s="386"/>
      <c r="PFD17" s="386"/>
      <c r="PFE17" s="386"/>
      <c r="PFF17" s="386"/>
      <c r="PFG17" s="386"/>
      <c r="PFH17" s="386"/>
      <c r="PFI17" s="386"/>
      <c r="PFJ17" s="386"/>
      <c r="PFK17" s="386"/>
      <c r="PFL17" s="386"/>
      <c r="PFM17" s="386"/>
      <c r="PFN17" s="386"/>
      <c r="PFO17" s="386"/>
      <c r="PFP17" s="386"/>
      <c r="PFQ17" s="386"/>
      <c r="PFR17" s="386"/>
      <c r="PFS17" s="386"/>
      <c r="PFT17" s="386"/>
      <c r="PFU17" s="386"/>
      <c r="PFV17" s="386"/>
      <c r="PFW17" s="386"/>
      <c r="PFX17" s="386"/>
      <c r="PFY17" s="386"/>
      <c r="PFZ17" s="386"/>
      <c r="PGA17" s="386"/>
      <c r="PGB17" s="386"/>
      <c r="PGC17" s="386"/>
      <c r="PGD17" s="386"/>
      <c r="PGE17" s="386"/>
      <c r="PGF17" s="386"/>
      <c r="PGG17" s="386"/>
      <c r="PGH17" s="386"/>
      <c r="PGI17" s="386"/>
      <c r="PGJ17" s="386"/>
      <c r="PGK17" s="386"/>
      <c r="PGL17" s="386"/>
      <c r="PGM17" s="386"/>
      <c r="PGN17" s="386"/>
      <c r="PGO17" s="386"/>
      <c r="PGP17" s="386"/>
      <c r="PGQ17" s="386"/>
      <c r="PGR17" s="386"/>
      <c r="PGS17" s="386"/>
      <c r="PGT17" s="386"/>
      <c r="PGU17" s="386"/>
      <c r="PGV17" s="386"/>
      <c r="PGW17" s="386"/>
      <c r="PGX17" s="386"/>
      <c r="PGY17" s="386"/>
      <c r="PGZ17" s="386"/>
      <c r="PHA17" s="386"/>
      <c r="PHB17" s="386"/>
      <c r="PHC17" s="386"/>
      <c r="PHD17" s="386"/>
      <c r="PHE17" s="386"/>
      <c r="PHF17" s="386"/>
      <c r="PHG17" s="386"/>
      <c r="PHH17" s="386"/>
      <c r="PHI17" s="386"/>
      <c r="PHJ17" s="386"/>
      <c r="PHK17" s="386"/>
      <c r="PHL17" s="386"/>
      <c r="PHM17" s="386"/>
      <c r="PHN17" s="386"/>
      <c r="PHO17" s="386"/>
      <c r="PHP17" s="386"/>
      <c r="PHQ17" s="386"/>
      <c r="PHR17" s="386"/>
      <c r="PHS17" s="386"/>
      <c r="PHT17" s="386"/>
      <c r="PHU17" s="386"/>
      <c r="PHV17" s="386"/>
      <c r="PHW17" s="386"/>
      <c r="PHX17" s="386"/>
      <c r="PHY17" s="386"/>
      <c r="PHZ17" s="386"/>
      <c r="PIA17" s="386"/>
      <c r="PIB17" s="386"/>
      <c r="PIC17" s="386"/>
      <c r="PID17" s="386"/>
      <c r="PIE17" s="386"/>
      <c r="PIF17" s="386"/>
      <c r="PIG17" s="386"/>
      <c r="PIH17" s="386"/>
      <c r="PII17" s="386"/>
      <c r="PIJ17" s="386"/>
      <c r="PIK17" s="386"/>
      <c r="PIL17" s="386"/>
      <c r="PIM17" s="386"/>
      <c r="PIN17" s="386"/>
      <c r="PIO17" s="386"/>
      <c r="PIP17" s="386"/>
      <c r="PIQ17" s="386"/>
      <c r="PIR17" s="386"/>
      <c r="PIS17" s="386"/>
      <c r="PIT17" s="386"/>
      <c r="PIU17" s="386"/>
      <c r="PIV17" s="386"/>
      <c r="PIW17" s="386"/>
      <c r="PIX17" s="386"/>
      <c r="PIY17" s="386"/>
      <c r="PIZ17" s="386"/>
      <c r="PJA17" s="386"/>
      <c r="PJB17" s="386"/>
      <c r="PJC17" s="386"/>
      <c r="PJD17" s="386"/>
      <c r="PJE17" s="386"/>
      <c r="PJF17" s="386"/>
      <c r="PJG17" s="386"/>
      <c r="PJH17" s="386"/>
      <c r="PJI17" s="386"/>
      <c r="PJJ17" s="386"/>
      <c r="PJK17" s="386"/>
      <c r="PJL17" s="386"/>
      <c r="PJM17" s="386"/>
      <c r="PJN17" s="386"/>
      <c r="PJO17" s="386"/>
      <c r="PJP17" s="386"/>
      <c r="PJQ17" s="386"/>
      <c r="PJR17" s="386"/>
      <c r="PJS17" s="386"/>
      <c r="PJT17" s="386"/>
      <c r="PJU17" s="386"/>
      <c r="PJV17" s="386"/>
      <c r="PJW17" s="386"/>
      <c r="PJX17" s="386"/>
      <c r="PJY17" s="386"/>
      <c r="PJZ17" s="386"/>
      <c r="PKA17" s="386"/>
      <c r="PKB17" s="386"/>
      <c r="PKC17" s="386"/>
      <c r="PKD17" s="386"/>
      <c r="PKE17" s="386"/>
      <c r="PKF17" s="386"/>
      <c r="PKG17" s="386"/>
      <c r="PKH17" s="386"/>
      <c r="PKI17" s="386"/>
      <c r="PKJ17" s="386"/>
      <c r="PKK17" s="386"/>
      <c r="PKL17" s="386"/>
      <c r="PKM17" s="386"/>
      <c r="PKN17" s="386"/>
      <c r="PKO17" s="386"/>
      <c r="PKP17" s="386"/>
      <c r="PKQ17" s="386"/>
      <c r="PKR17" s="386"/>
      <c r="PKS17" s="386"/>
      <c r="PKT17" s="386"/>
      <c r="PKU17" s="386"/>
      <c r="PKV17" s="386"/>
      <c r="PKW17" s="386"/>
      <c r="PKX17" s="386"/>
      <c r="PKY17" s="386"/>
      <c r="PKZ17" s="386"/>
      <c r="PLA17" s="386"/>
      <c r="PLB17" s="386"/>
      <c r="PLC17" s="386"/>
      <c r="PLD17" s="386"/>
      <c r="PLE17" s="386"/>
      <c r="PLF17" s="386"/>
      <c r="PLG17" s="386"/>
      <c r="PLH17" s="386"/>
      <c r="PLI17" s="386"/>
      <c r="PLJ17" s="386"/>
      <c r="PLK17" s="386"/>
      <c r="PLL17" s="386"/>
      <c r="PLM17" s="386"/>
      <c r="PLN17" s="386"/>
      <c r="PLO17" s="386"/>
      <c r="PLP17" s="386"/>
      <c r="PLQ17" s="386"/>
      <c r="PLR17" s="386"/>
      <c r="PLS17" s="386"/>
      <c r="PLT17" s="386"/>
      <c r="PLU17" s="386"/>
      <c r="PLV17" s="386"/>
      <c r="PLW17" s="386"/>
      <c r="PLX17" s="386"/>
      <c r="PLY17" s="386"/>
      <c r="PLZ17" s="386"/>
      <c r="PMA17" s="386"/>
      <c r="PMB17" s="386"/>
      <c r="PMC17" s="386"/>
      <c r="PMD17" s="386"/>
      <c r="PME17" s="386"/>
      <c r="PMF17" s="386"/>
      <c r="PMG17" s="386"/>
      <c r="PMH17" s="386"/>
      <c r="PMI17" s="386"/>
      <c r="PMJ17" s="386"/>
      <c r="PMK17" s="386"/>
      <c r="PML17" s="386"/>
      <c r="PMM17" s="386"/>
      <c r="PMN17" s="386"/>
      <c r="PMO17" s="386"/>
      <c r="PMP17" s="386"/>
      <c r="PMQ17" s="386"/>
      <c r="PMR17" s="386"/>
      <c r="PMS17" s="386"/>
      <c r="PMT17" s="386"/>
      <c r="PMU17" s="386"/>
      <c r="PMV17" s="386"/>
      <c r="PMW17" s="386"/>
      <c r="PMX17" s="386"/>
      <c r="PMY17" s="386"/>
      <c r="PMZ17" s="386"/>
      <c r="PNA17" s="386"/>
      <c r="PNB17" s="386"/>
      <c r="PNC17" s="386"/>
      <c r="PND17" s="386"/>
      <c r="PNE17" s="386"/>
      <c r="PNF17" s="386"/>
      <c r="PNG17" s="386"/>
      <c r="PNH17" s="386"/>
      <c r="PNI17" s="386"/>
      <c r="PNJ17" s="386"/>
      <c r="PNK17" s="386"/>
      <c r="PNL17" s="386"/>
      <c r="PNM17" s="386"/>
      <c r="PNN17" s="386"/>
      <c r="PNO17" s="386"/>
      <c r="PNP17" s="386"/>
      <c r="PNQ17" s="386"/>
      <c r="PNR17" s="386"/>
      <c r="PNS17" s="386"/>
      <c r="PNT17" s="386"/>
      <c r="PNU17" s="386"/>
      <c r="PNV17" s="386"/>
      <c r="PNW17" s="386"/>
      <c r="PNX17" s="386"/>
      <c r="PNY17" s="386"/>
      <c r="PNZ17" s="386"/>
      <c r="POA17" s="386"/>
      <c r="POB17" s="386"/>
      <c r="POC17" s="386"/>
      <c r="POD17" s="386"/>
      <c r="POE17" s="386"/>
      <c r="POF17" s="386"/>
      <c r="POG17" s="386"/>
      <c r="POH17" s="386"/>
      <c r="POI17" s="386"/>
      <c r="POJ17" s="386"/>
      <c r="POK17" s="386"/>
      <c r="POL17" s="386"/>
      <c r="POM17" s="386"/>
      <c r="PON17" s="386"/>
      <c r="POO17" s="386"/>
      <c r="POP17" s="386"/>
      <c r="POQ17" s="386"/>
      <c r="POR17" s="386"/>
      <c r="POS17" s="386"/>
      <c r="POT17" s="386"/>
      <c r="POU17" s="386"/>
      <c r="POV17" s="386"/>
      <c r="POW17" s="386"/>
      <c r="POX17" s="386"/>
      <c r="POY17" s="386"/>
      <c r="POZ17" s="386"/>
      <c r="PPA17" s="386"/>
      <c r="PPB17" s="386"/>
      <c r="PPC17" s="386"/>
      <c r="PPD17" s="386"/>
      <c r="PPE17" s="386"/>
      <c r="PPF17" s="386"/>
      <c r="PPG17" s="386"/>
      <c r="PPH17" s="386"/>
      <c r="PPI17" s="386"/>
      <c r="PPJ17" s="386"/>
      <c r="PPK17" s="386"/>
      <c r="PPL17" s="386"/>
      <c r="PPM17" s="386"/>
      <c r="PPN17" s="386"/>
      <c r="PPO17" s="386"/>
      <c r="PPP17" s="386"/>
      <c r="PPQ17" s="386"/>
      <c r="PPR17" s="386"/>
      <c r="PPS17" s="386"/>
      <c r="PPT17" s="386"/>
      <c r="PPU17" s="386"/>
      <c r="PPV17" s="386"/>
      <c r="PPW17" s="386"/>
      <c r="PPX17" s="386"/>
      <c r="PPY17" s="386"/>
      <c r="PPZ17" s="386"/>
      <c r="PQA17" s="386"/>
      <c r="PQB17" s="386"/>
      <c r="PQC17" s="386"/>
      <c r="PQD17" s="386"/>
      <c r="PQE17" s="386"/>
      <c r="PQF17" s="386"/>
      <c r="PQG17" s="386"/>
      <c r="PQH17" s="386"/>
      <c r="PQI17" s="386"/>
      <c r="PQJ17" s="386"/>
      <c r="PQK17" s="386"/>
      <c r="PQL17" s="386"/>
      <c r="PQM17" s="386"/>
      <c r="PQN17" s="386"/>
      <c r="PQO17" s="386"/>
      <c r="PQP17" s="386"/>
      <c r="PQQ17" s="386"/>
      <c r="PQR17" s="386"/>
      <c r="PQS17" s="386"/>
      <c r="PQT17" s="386"/>
      <c r="PQU17" s="386"/>
      <c r="PQV17" s="386"/>
      <c r="PQW17" s="386"/>
      <c r="PQX17" s="386"/>
      <c r="PQY17" s="386"/>
      <c r="PQZ17" s="386"/>
      <c r="PRA17" s="386"/>
      <c r="PRB17" s="386"/>
      <c r="PRC17" s="386"/>
      <c r="PRD17" s="386"/>
      <c r="PRE17" s="386"/>
      <c r="PRF17" s="386"/>
      <c r="PRG17" s="386"/>
      <c r="PRH17" s="386"/>
      <c r="PRI17" s="386"/>
      <c r="PRJ17" s="386"/>
      <c r="PRK17" s="386"/>
      <c r="PRL17" s="386"/>
      <c r="PRM17" s="386"/>
      <c r="PRN17" s="386"/>
      <c r="PRO17" s="386"/>
      <c r="PRP17" s="386"/>
      <c r="PRQ17" s="386"/>
      <c r="PRR17" s="386"/>
      <c r="PRS17" s="386"/>
      <c r="PRT17" s="386"/>
      <c r="PRU17" s="386"/>
      <c r="PRV17" s="386"/>
      <c r="PRW17" s="386"/>
      <c r="PRX17" s="386"/>
      <c r="PRY17" s="386"/>
      <c r="PRZ17" s="386"/>
      <c r="PSA17" s="386"/>
      <c r="PSB17" s="386"/>
      <c r="PSC17" s="386"/>
      <c r="PSD17" s="386"/>
      <c r="PSE17" s="386"/>
      <c r="PSF17" s="386"/>
      <c r="PSG17" s="386"/>
      <c r="PSH17" s="386"/>
      <c r="PSI17" s="386"/>
      <c r="PSJ17" s="386"/>
      <c r="PSK17" s="386"/>
      <c r="PSL17" s="386"/>
      <c r="PSM17" s="386"/>
      <c r="PSN17" s="386"/>
      <c r="PSO17" s="386"/>
      <c r="PSP17" s="386"/>
      <c r="PSQ17" s="386"/>
      <c r="PSR17" s="386"/>
      <c r="PSS17" s="386"/>
      <c r="PST17" s="386"/>
      <c r="PSU17" s="386"/>
      <c r="PSV17" s="386"/>
      <c r="PSW17" s="386"/>
      <c r="PSX17" s="386"/>
      <c r="PSY17" s="386"/>
      <c r="PSZ17" s="386"/>
      <c r="PTA17" s="386"/>
      <c r="PTB17" s="386"/>
      <c r="PTC17" s="386"/>
      <c r="PTD17" s="386"/>
      <c r="PTE17" s="386"/>
      <c r="PTF17" s="386"/>
      <c r="PTG17" s="386"/>
      <c r="PTH17" s="386"/>
      <c r="PTI17" s="386"/>
      <c r="PTJ17" s="386"/>
      <c r="PTK17" s="386"/>
      <c r="PTL17" s="386"/>
      <c r="PTM17" s="386"/>
      <c r="PTN17" s="386"/>
      <c r="PTO17" s="386"/>
      <c r="PTP17" s="386"/>
      <c r="PTQ17" s="386"/>
      <c r="PTR17" s="386"/>
      <c r="PTS17" s="386"/>
      <c r="PTT17" s="386"/>
      <c r="PTU17" s="386"/>
      <c r="PTV17" s="386"/>
      <c r="PTW17" s="386"/>
      <c r="PTX17" s="386"/>
      <c r="PTY17" s="386"/>
      <c r="PTZ17" s="386"/>
      <c r="PUA17" s="386"/>
      <c r="PUB17" s="386"/>
      <c r="PUC17" s="386"/>
      <c r="PUD17" s="386"/>
      <c r="PUE17" s="386"/>
      <c r="PUF17" s="386"/>
      <c r="PUG17" s="386"/>
      <c r="PUH17" s="386"/>
      <c r="PUI17" s="386"/>
      <c r="PUJ17" s="386"/>
      <c r="PUK17" s="386"/>
      <c r="PUL17" s="386"/>
      <c r="PUM17" s="386"/>
      <c r="PUN17" s="386"/>
      <c r="PUO17" s="386"/>
      <c r="PUP17" s="386"/>
      <c r="PUQ17" s="386"/>
      <c r="PUR17" s="386"/>
      <c r="PUS17" s="386"/>
      <c r="PUT17" s="386"/>
      <c r="PUU17" s="386"/>
      <c r="PUV17" s="386"/>
      <c r="PUW17" s="386"/>
      <c r="PUX17" s="386"/>
      <c r="PUY17" s="386"/>
      <c r="PUZ17" s="386"/>
      <c r="PVA17" s="386"/>
      <c r="PVB17" s="386"/>
      <c r="PVC17" s="386"/>
      <c r="PVD17" s="386"/>
      <c r="PVE17" s="386"/>
      <c r="PVF17" s="386"/>
      <c r="PVG17" s="386"/>
      <c r="PVH17" s="386"/>
      <c r="PVI17" s="386"/>
      <c r="PVJ17" s="386"/>
      <c r="PVK17" s="386"/>
      <c r="PVL17" s="386"/>
      <c r="PVM17" s="386"/>
      <c r="PVN17" s="386"/>
      <c r="PVO17" s="386"/>
      <c r="PVP17" s="386"/>
      <c r="PVQ17" s="386"/>
      <c r="PVR17" s="386"/>
      <c r="PVS17" s="386"/>
      <c r="PVT17" s="386"/>
      <c r="PVU17" s="386"/>
      <c r="PVV17" s="386"/>
      <c r="PVW17" s="386"/>
      <c r="PVX17" s="386"/>
      <c r="PVY17" s="386"/>
      <c r="PVZ17" s="386"/>
      <c r="PWA17" s="386"/>
      <c r="PWB17" s="386"/>
      <c r="PWC17" s="386"/>
      <c r="PWD17" s="386"/>
      <c r="PWE17" s="386"/>
      <c r="PWF17" s="386"/>
      <c r="PWG17" s="386"/>
      <c r="PWH17" s="386"/>
      <c r="PWI17" s="386"/>
      <c r="PWJ17" s="386"/>
      <c r="PWK17" s="386"/>
      <c r="PWL17" s="386"/>
      <c r="PWM17" s="386"/>
      <c r="PWN17" s="386"/>
      <c r="PWO17" s="386"/>
      <c r="PWP17" s="386"/>
      <c r="PWQ17" s="386"/>
      <c r="PWR17" s="386"/>
      <c r="PWS17" s="386"/>
      <c r="PWT17" s="386"/>
      <c r="PWU17" s="386"/>
      <c r="PWV17" s="386"/>
      <c r="PWW17" s="386"/>
      <c r="PWX17" s="386"/>
      <c r="PWY17" s="386"/>
      <c r="PWZ17" s="386"/>
      <c r="PXA17" s="386"/>
      <c r="PXB17" s="386"/>
      <c r="PXC17" s="386"/>
      <c r="PXD17" s="386"/>
      <c r="PXE17" s="386"/>
      <c r="PXF17" s="386"/>
      <c r="PXG17" s="386"/>
      <c r="PXH17" s="386"/>
      <c r="PXI17" s="386"/>
      <c r="PXJ17" s="386"/>
      <c r="PXK17" s="386"/>
      <c r="PXL17" s="386"/>
      <c r="PXM17" s="386"/>
      <c r="PXN17" s="386"/>
      <c r="PXO17" s="386"/>
      <c r="PXP17" s="386"/>
      <c r="PXQ17" s="386"/>
      <c r="PXR17" s="386"/>
      <c r="PXS17" s="386"/>
      <c r="PXT17" s="386"/>
      <c r="PXU17" s="386"/>
      <c r="PXV17" s="386"/>
      <c r="PXW17" s="386"/>
      <c r="PXX17" s="386"/>
      <c r="PXY17" s="386"/>
      <c r="PXZ17" s="386"/>
      <c r="PYA17" s="386"/>
      <c r="PYB17" s="386"/>
      <c r="PYC17" s="386"/>
      <c r="PYD17" s="386"/>
      <c r="PYE17" s="386"/>
      <c r="PYF17" s="386"/>
      <c r="PYG17" s="386"/>
      <c r="PYH17" s="386"/>
      <c r="PYI17" s="386"/>
      <c r="PYJ17" s="386"/>
      <c r="PYK17" s="386"/>
      <c r="PYL17" s="386"/>
      <c r="PYM17" s="386"/>
      <c r="PYN17" s="386"/>
      <c r="PYO17" s="386"/>
      <c r="PYP17" s="386"/>
      <c r="PYQ17" s="386"/>
      <c r="PYR17" s="386"/>
      <c r="PYS17" s="386"/>
      <c r="PYT17" s="386"/>
      <c r="PYU17" s="386"/>
      <c r="PYV17" s="386"/>
      <c r="PYW17" s="386"/>
      <c r="PYX17" s="386"/>
      <c r="PYY17" s="386"/>
      <c r="PYZ17" s="386"/>
      <c r="PZA17" s="386"/>
      <c r="PZB17" s="386"/>
      <c r="PZC17" s="386"/>
      <c r="PZD17" s="386"/>
      <c r="PZE17" s="386"/>
      <c r="PZF17" s="386"/>
      <c r="PZG17" s="386"/>
      <c r="PZH17" s="386"/>
      <c r="PZI17" s="386"/>
      <c r="PZJ17" s="386"/>
      <c r="PZK17" s="386"/>
      <c r="PZL17" s="386"/>
      <c r="PZM17" s="386"/>
      <c r="PZN17" s="386"/>
      <c r="PZO17" s="386"/>
      <c r="PZP17" s="386"/>
      <c r="PZQ17" s="386"/>
      <c r="PZR17" s="386"/>
      <c r="PZS17" s="386"/>
      <c r="PZT17" s="386"/>
      <c r="PZU17" s="386"/>
      <c r="PZV17" s="386"/>
      <c r="PZW17" s="386"/>
      <c r="PZX17" s="386"/>
      <c r="PZY17" s="386"/>
      <c r="PZZ17" s="386"/>
      <c r="QAA17" s="386"/>
      <c r="QAB17" s="386"/>
      <c r="QAC17" s="386"/>
      <c r="QAD17" s="386"/>
      <c r="QAE17" s="386"/>
      <c r="QAF17" s="386"/>
      <c r="QAG17" s="386"/>
      <c r="QAH17" s="386"/>
      <c r="QAI17" s="386"/>
      <c r="QAJ17" s="386"/>
      <c r="QAK17" s="386"/>
      <c r="QAL17" s="386"/>
      <c r="QAM17" s="386"/>
      <c r="QAN17" s="386"/>
      <c r="QAO17" s="386"/>
      <c r="QAP17" s="386"/>
      <c r="QAQ17" s="386"/>
      <c r="QAR17" s="386"/>
      <c r="QAS17" s="386"/>
      <c r="QAT17" s="386"/>
      <c r="QAU17" s="386"/>
      <c r="QAV17" s="386"/>
      <c r="QAW17" s="386"/>
      <c r="QAX17" s="386"/>
      <c r="QAY17" s="386"/>
      <c r="QAZ17" s="386"/>
      <c r="QBA17" s="386"/>
      <c r="QBB17" s="386"/>
      <c r="QBC17" s="386"/>
      <c r="QBD17" s="386"/>
      <c r="QBE17" s="386"/>
      <c r="QBF17" s="386"/>
      <c r="QBG17" s="386"/>
      <c r="QBH17" s="386"/>
      <c r="QBI17" s="386"/>
      <c r="QBJ17" s="386"/>
      <c r="QBK17" s="386"/>
      <c r="QBL17" s="386"/>
      <c r="QBM17" s="386"/>
      <c r="QBN17" s="386"/>
      <c r="QBO17" s="386"/>
      <c r="QBP17" s="386"/>
      <c r="QBQ17" s="386"/>
      <c r="QBR17" s="386"/>
      <c r="QBS17" s="386"/>
      <c r="QBT17" s="386"/>
      <c r="QBU17" s="386"/>
      <c r="QBV17" s="386"/>
      <c r="QBW17" s="386"/>
      <c r="QBX17" s="386"/>
      <c r="QBY17" s="386"/>
      <c r="QBZ17" s="386"/>
      <c r="QCA17" s="386"/>
      <c r="QCB17" s="386"/>
      <c r="QCC17" s="386"/>
      <c r="QCD17" s="386"/>
      <c r="QCE17" s="386"/>
      <c r="QCF17" s="386"/>
      <c r="QCG17" s="386"/>
      <c r="QCH17" s="386"/>
      <c r="QCI17" s="386"/>
      <c r="QCJ17" s="386"/>
      <c r="QCK17" s="386"/>
      <c r="QCL17" s="386"/>
      <c r="QCM17" s="386"/>
      <c r="QCN17" s="386"/>
      <c r="QCO17" s="386"/>
      <c r="QCP17" s="386"/>
      <c r="QCQ17" s="386"/>
      <c r="QCR17" s="386"/>
      <c r="QCS17" s="386"/>
      <c r="QCT17" s="386"/>
      <c r="QCU17" s="386"/>
      <c r="QCV17" s="386"/>
      <c r="QCW17" s="386"/>
      <c r="QCX17" s="386"/>
      <c r="QCY17" s="386"/>
      <c r="QCZ17" s="386"/>
      <c r="QDA17" s="386"/>
      <c r="QDB17" s="386"/>
      <c r="QDC17" s="386"/>
      <c r="QDD17" s="386"/>
      <c r="QDE17" s="386"/>
      <c r="QDF17" s="386"/>
      <c r="QDG17" s="386"/>
      <c r="QDH17" s="386"/>
      <c r="QDI17" s="386"/>
      <c r="QDJ17" s="386"/>
      <c r="QDK17" s="386"/>
      <c r="QDL17" s="386"/>
      <c r="QDM17" s="386"/>
      <c r="QDN17" s="386"/>
      <c r="QDO17" s="386"/>
      <c r="QDP17" s="386"/>
      <c r="QDQ17" s="386"/>
      <c r="QDR17" s="386"/>
      <c r="QDS17" s="386"/>
      <c r="QDT17" s="386"/>
      <c r="QDU17" s="386"/>
      <c r="QDV17" s="386"/>
      <c r="QDW17" s="386"/>
      <c r="QDX17" s="386"/>
      <c r="QDY17" s="386"/>
      <c r="QDZ17" s="386"/>
      <c r="QEA17" s="386"/>
      <c r="QEB17" s="386"/>
      <c r="QEC17" s="386"/>
      <c r="QED17" s="386"/>
      <c r="QEE17" s="386"/>
      <c r="QEF17" s="386"/>
      <c r="QEG17" s="386"/>
      <c r="QEH17" s="386"/>
      <c r="QEI17" s="386"/>
      <c r="QEJ17" s="386"/>
      <c r="QEK17" s="386"/>
      <c r="QEL17" s="386"/>
      <c r="QEM17" s="386"/>
      <c r="QEN17" s="386"/>
      <c r="QEO17" s="386"/>
      <c r="QEP17" s="386"/>
      <c r="QEQ17" s="386"/>
      <c r="QER17" s="386"/>
      <c r="QES17" s="386"/>
      <c r="QET17" s="386"/>
      <c r="QEU17" s="386"/>
      <c r="QEV17" s="386"/>
      <c r="QEW17" s="386"/>
      <c r="QEX17" s="386"/>
      <c r="QEY17" s="386"/>
      <c r="QEZ17" s="386"/>
      <c r="QFA17" s="386"/>
      <c r="QFB17" s="386"/>
      <c r="QFC17" s="386"/>
      <c r="QFD17" s="386"/>
      <c r="QFE17" s="386"/>
      <c r="QFF17" s="386"/>
      <c r="QFG17" s="386"/>
      <c r="QFH17" s="386"/>
      <c r="QFI17" s="386"/>
      <c r="QFJ17" s="386"/>
      <c r="QFK17" s="386"/>
      <c r="QFL17" s="386"/>
      <c r="QFM17" s="386"/>
      <c r="QFN17" s="386"/>
      <c r="QFO17" s="386"/>
      <c r="QFP17" s="386"/>
      <c r="QFQ17" s="386"/>
      <c r="QFR17" s="386"/>
      <c r="QFS17" s="386"/>
      <c r="QFT17" s="386"/>
      <c r="QFU17" s="386"/>
      <c r="QFV17" s="386"/>
      <c r="QFW17" s="386"/>
      <c r="QFX17" s="386"/>
      <c r="QFY17" s="386"/>
      <c r="QFZ17" s="386"/>
      <c r="QGA17" s="386"/>
      <c r="QGB17" s="386"/>
      <c r="QGC17" s="386"/>
      <c r="QGD17" s="386"/>
      <c r="QGE17" s="386"/>
      <c r="QGF17" s="386"/>
      <c r="QGG17" s="386"/>
      <c r="QGH17" s="386"/>
      <c r="QGI17" s="386"/>
      <c r="QGJ17" s="386"/>
      <c r="QGK17" s="386"/>
      <c r="QGL17" s="386"/>
      <c r="QGM17" s="386"/>
      <c r="QGN17" s="386"/>
      <c r="QGO17" s="386"/>
      <c r="QGP17" s="386"/>
      <c r="QGQ17" s="386"/>
      <c r="QGR17" s="386"/>
      <c r="QGS17" s="386"/>
      <c r="QGT17" s="386"/>
      <c r="QGU17" s="386"/>
      <c r="QGV17" s="386"/>
      <c r="QGW17" s="386"/>
      <c r="QGX17" s="386"/>
      <c r="QGY17" s="386"/>
      <c r="QGZ17" s="386"/>
      <c r="QHA17" s="386"/>
      <c r="QHB17" s="386"/>
      <c r="QHC17" s="386"/>
      <c r="QHD17" s="386"/>
      <c r="QHE17" s="386"/>
      <c r="QHF17" s="386"/>
      <c r="QHG17" s="386"/>
      <c r="QHH17" s="386"/>
      <c r="QHI17" s="386"/>
      <c r="QHJ17" s="386"/>
      <c r="QHK17" s="386"/>
      <c r="QHL17" s="386"/>
      <c r="QHM17" s="386"/>
      <c r="QHN17" s="386"/>
      <c r="QHO17" s="386"/>
      <c r="QHP17" s="386"/>
      <c r="QHQ17" s="386"/>
      <c r="QHR17" s="386"/>
      <c r="QHS17" s="386"/>
      <c r="QHT17" s="386"/>
      <c r="QHU17" s="386"/>
      <c r="QHV17" s="386"/>
      <c r="QHW17" s="386"/>
      <c r="QHX17" s="386"/>
      <c r="QHY17" s="386"/>
      <c r="QHZ17" s="386"/>
      <c r="QIA17" s="386"/>
      <c r="QIB17" s="386"/>
      <c r="QIC17" s="386"/>
      <c r="QID17" s="386"/>
      <c r="QIE17" s="386"/>
      <c r="QIF17" s="386"/>
      <c r="QIG17" s="386"/>
      <c r="QIH17" s="386"/>
      <c r="QII17" s="386"/>
      <c r="QIJ17" s="386"/>
      <c r="QIK17" s="386"/>
      <c r="QIL17" s="386"/>
      <c r="QIM17" s="386"/>
      <c r="QIN17" s="386"/>
      <c r="QIO17" s="386"/>
      <c r="QIP17" s="386"/>
      <c r="QIQ17" s="386"/>
      <c r="QIR17" s="386"/>
      <c r="QIS17" s="386"/>
      <c r="QIT17" s="386"/>
      <c r="QIU17" s="386"/>
      <c r="QIV17" s="386"/>
      <c r="QIW17" s="386"/>
      <c r="QIX17" s="386"/>
      <c r="QIY17" s="386"/>
      <c r="QIZ17" s="386"/>
      <c r="QJA17" s="386"/>
      <c r="QJB17" s="386"/>
      <c r="QJC17" s="386"/>
      <c r="QJD17" s="386"/>
      <c r="QJE17" s="386"/>
      <c r="QJF17" s="386"/>
      <c r="QJG17" s="386"/>
      <c r="QJH17" s="386"/>
      <c r="QJI17" s="386"/>
      <c r="QJJ17" s="386"/>
      <c r="QJK17" s="386"/>
      <c r="QJL17" s="386"/>
      <c r="QJM17" s="386"/>
      <c r="QJN17" s="386"/>
      <c r="QJO17" s="386"/>
      <c r="QJP17" s="386"/>
      <c r="QJQ17" s="386"/>
      <c r="QJR17" s="386"/>
      <c r="QJS17" s="386"/>
      <c r="QJT17" s="386"/>
      <c r="QJU17" s="386"/>
      <c r="QJV17" s="386"/>
      <c r="QJW17" s="386"/>
      <c r="QJX17" s="386"/>
      <c r="QJY17" s="386"/>
      <c r="QJZ17" s="386"/>
      <c r="QKA17" s="386"/>
      <c r="QKB17" s="386"/>
      <c r="QKC17" s="386"/>
      <c r="QKD17" s="386"/>
      <c r="QKE17" s="386"/>
      <c r="QKF17" s="386"/>
      <c r="QKG17" s="386"/>
      <c r="QKH17" s="386"/>
      <c r="QKI17" s="386"/>
      <c r="QKJ17" s="386"/>
      <c r="QKK17" s="386"/>
      <c r="QKL17" s="386"/>
      <c r="QKM17" s="386"/>
      <c r="QKN17" s="386"/>
      <c r="QKO17" s="386"/>
      <c r="QKP17" s="386"/>
      <c r="QKQ17" s="386"/>
      <c r="QKR17" s="386"/>
      <c r="QKS17" s="386"/>
      <c r="QKT17" s="386"/>
      <c r="QKU17" s="386"/>
      <c r="QKV17" s="386"/>
      <c r="QKW17" s="386"/>
      <c r="QKX17" s="386"/>
      <c r="QKY17" s="386"/>
      <c r="QKZ17" s="386"/>
      <c r="QLA17" s="386"/>
      <c r="QLB17" s="386"/>
      <c r="QLC17" s="386"/>
      <c r="QLD17" s="386"/>
      <c r="QLE17" s="386"/>
      <c r="QLF17" s="386"/>
      <c r="QLG17" s="386"/>
      <c r="QLH17" s="386"/>
      <c r="QLI17" s="386"/>
      <c r="QLJ17" s="386"/>
      <c r="QLK17" s="386"/>
      <c r="QLL17" s="386"/>
      <c r="QLM17" s="386"/>
      <c r="QLN17" s="386"/>
      <c r="QLO17" s="386"/>
      <c r="QLP17" s="386"/>
      <c r="QLQ17" s="386"/>
      <c r="QLR17" s="386"/>
      <c r="QLS17" s="386"/>
      <c r="QLT17" s="386"/>
      <c r="QLU17" s="386"/>
      <c r="QLV17" s="386"/>
      <c r="QLW17" s="386"/>
      <c r="QLX17" s="386"/>
      <c r="QLY17" s="386"/>
      <c r="QLZ17" s="386"/>
      <c r="QMA17" s="386"/>
      <c r="QMB17" s="386"/>
      <c r="QMC17" s="386"/>
      <c r="QMD17" s="386"/>
      <c r="QME17" s="386"/>
      <c r="QMF17" s="386"/>
      <c r="QMG17" s="386"/>
      <c r="QMH17" s="386"/>
      <c r="QMI17" s="386"/>
      <c r="QMJ17" s="386"/>
      <c r="QMK17" s="386"/>
      <c r="QML17" s="386"/>
      <c r="QMM17" s="386"/>
      <c r="QMN17" s="386"/>
      <c r="QMO17" s="386"/>
      <c r="QMP17" s="386"/>
      <c r="QMQ17" s="386"/>
      <c r="QMR17" s="386"/>
      <c r="QMS17" s="386"/>
      <c r="QMT17" s="386"/>
      <c r="QMU17" s="386"/>
      <c r="QMV17" s="386"/>
      <c r="QMW17" s="386"/>
      <c r="QMX17" s="386"/>
      <c r="QMY17" s="386"/>
      <c r="QMZ17" s="386"/>
      <c r="QNA17" s="386"/>
      <c r="QNB17" s="386"/>
      <c r="QNC17" s="386"/>
      <c r="QND17" s="386"/>
      <c r="QNE17" s="386"/>
      <c r="QNF17" s="386"/>
      <c r="QNG17" s="386"/>
      <c r="QNH17" s="386"/>
      <c r="QNI17" s="386"/>
      <c r="QNJ17" s="386"/>
      <c r="QNK17" s="386"/>
      <c r="QNL17" s="386"/>
      <c r="QNM17" s="386"/>
      <c r="QNN17" s="386"/>
      <c r="QNO17" s="386"/>
      <c r="QNP17" s="386"/>
      <c r="QNQ17" s="386"/>
      <c r="QNR17" s="386"/>
      <c r="QNS17" s="386"/>
      <c r="QNT17" s="386"/>
      <c r="QNU17" s="386"/>
      <c r="QNV17" s="386"/>
      <c r="QNW17" s="386"/>
      <c r="QNX17" s="386"/>
      <c r="QNY17" s="386"/>
      <c r="QNZ17" s="386"/>
      <c r="QOA17" s="386"/>
      <c r="QOB17" s="386"/>
      <c r="QOC17" s="386"/>
      <c r="QOD17" s="386"/>
      <c r="QOE17" s="386"/>
      <c r="QOF17" s="386"/>
      <c r="QOG17" s="386"/>
      <c r="QOH17" s="386"/>
      <c r="QOI17" s="386"/>
      <c r="QOJ17" s="386"/>
      <c r="QOK17" s="386"/>
      <c r="QOL17" s="386"/>
      <c r="QOM17" s="386"/>
      <c r="QON17" s="386"/>
      <c r="QOO17" s="386"/>
      <c r="QOP17" s="386"/>
      <c r="QOQ17" s="386"/>
      <c r="QOR17" s="386"/>
      <c r="QOS17" s="386"/>
      <c r="QOT17" s="386"/>
      <c r="QOU17" s="386"/>
      <c r="QOV17" s="386"/>
      <c r="QOW17" s="386"/>
      <c r="QOX17" s="386"/>
      <c r="QOY17" s="386"/>
      <c r="QOZ17" s="386"/>
      <c r="QPA17" s="386"/>
      <c r="QPB17" s="386"/>
      <c r="QPC17" s="386"/>
      <c r="QPD17" s="386"/>
      <c r="QPE17" s="386"/>
      <c r="QPF17" s="386"/>
      <c r="QPG17" s="386"/>
      <c r="QPH17" s="386"/>
      <c r="QPI17" s="386"/>
      <c r="QPJ17" s="386"/>
      <c r="QPK17" s="386"/>
      <c r="QPL17" s="386"/>
      <c r="QPM17" s="386"/>
      <c r="QPN17" s="386"/>
      <c r="QPO17" s="386"/>
      <c r="QPP17" s="386"/>
      <c r="QPQ17" s="386"/>
      <c r="QPR17" s="386"/>
      <c r="QPS17" s="386"/>
      <c r="QPT17" s="386"/>
      <c r="QPU17" s="386"/>
      <c r="QPV17" s="386"/>
      <c r="QPW17" s="386"/>
      <c r="QPX17" s="386"/>
      <c r="QPY17" s="386"/>
      <c r="QPZ17" s="386"/>
      <c r="QQA17" s="386"/>
      <c r="QQB17" s="386"/>
      <c r="QQC17" s="386"/>
      <c r="QQD17" s="386"/>
      <c r="QQE17" s="386"/>
      <c r="QQF17" s="386"/>
      <c r="QQG17" s="386"/>
      <c r="QQH17" s="386"/>
      <c r="QQI17" s="386"/>
      <c r="QQJ17" s="386"/>
      <c r="QQK17" s="386"/>
      <c r="QQL17" s="386"/>
      <c r="QQM17" s="386"/>
      <c r="QQN17" s="386"/>
      <c r="QQO17" s="386"/>
      <c r="QQP17" s="386"/>
      <c r="QQQ17" s="386"/>
      <c r="QQR17" s="386"/>
      <c r="QQS17" s="386"/>
      <c r="QQT17" s="386"/>
      <c r="QQU17" s="386"/>
      <c r="QQV17" s="386"/>
      <c r="QQW17" s="386"/>
      <c r="QQX17" s="386"/>
      <c r="QQY17" s="386"/>
      <c r="QQZ17" s="386"/>
      <c r="QRA17" s="386"/>
      <c r="QRB17" s="386"/>
      <c r="QRC17" s="386"/>
      <c r="QRD17" s="386"/>
      <c r="QRE17" s="386"/>
      <c r="QRF17" s="386"/>
      <c r="QRG17" s="386"/>
      <c r="QRH17" s="386"/>
      <c r="QRI17" s="386"/>
      <c r="QRJ17" s="386"/>
      <c r="QRK17" s="386"/>
      <c r="QRL17" s="386"/>
      <c r="QRM17" s="386"/>
      <c r="QRN17" s="386"/>
      <c r="QRO17" s="386"/>
      <c r="QRP17" s="386"/>
      <c r="QRQ17" s="386"/>
      <c r="QRR17" s="386"/>
      <c r="QRS17" s="386"/>
      <c r="QRT17" s="386"/>
      <c r="QRU17" s="386"/>
      <c r="QRV17" s="386"/>
      <c r="QRW17" s="386"/>
      <c r="QRX17" s="386"/>
      <c r="QRY17" s="386"/>
      <c r="QRZ17" s="386"/>
      <c r="QSA17" s="386"/>
      <c r="QSB17" s="386"/>
      <c r="QSC17" s="386"/>
      <c r="QSD17" s="386"/>
      <c r="QSE17" s="386"/>
      <c r="QSF17" s="386"/>
      <c r="QSG17" s="386"/>
      <c r="QSH17" s="386"/>
      <c r="QSI17" s="386"/>
      <c r="QSJ17" s="386"/>
      <c r="QSK17" s="386"/>
      <c r="QSL17" s="386"/>
      <c r="QSM17" s="386"/>
      <c r="QSN17" s="386"/>
      <c r="QSO17" s="386"/>
      <c r="QSP17" s="386"/>
      <c r="QSQ17" s="386"/>
      <c r="QSR17" s="386"/>
      <c r="QSS17" s="386"/>
      <c r="QST17" s="386"/>
      <c r="QSU17" s="386"/>
      <c r="QSV17" s="386"/>
      <c r="QSW17" s="386"/>
      <c r="QSX17" s="386"/>
      <c r="QSY17" s="386"/>
      <c r="QSZ17" s="386"/>
      <c r="QTA17" s="386"/>
      <c r="QTB17" s="386"/>
      <c r="QTC17" s="386"/>
      <c r="QTD17" s="386"/>
      <c r="QTE17" s="386"/>
      <c r="QTF17" s="386"/>
      <c r="QTG17" s="386"/>
      <c r="QTH17" s="386"/>
      <c r="QTI17" s="386"/>
      <c r="QTJ17" s="386"/>
      <c r="QTK17" s="386"/>
      <c r="QTL17" s="386"/>
      <c r="QTM17" s="386"/>
      <c r="QTN17" s="386"/>
      <c r="QTO17" s="386"/>
      <c r="QTP17" s="386"/>
      <c r="QTQ17" s="386"/>
      <c r="QTR17" s="386"/>
      <c r="QTS17" s="386"/>
      <c r="QTT17" s="386"/>
      <c r="QTU17" s="386"/>
      <c r="QTV17" s="386"/>
      <c r="QTW17" s="386"/>
      <c r="QTX17" s="386"/>
      <c r="QTY17" s="386"/>
      <c r="QTZ17" s="386"/>
      <c r="QUA17" s="386"/>
      <c r="QUB17" s="386"/>
      <c r="QUC17" s="386"/>
      <c r="QUD17" s="386"/>
      <c r="QUE17" s="386"/>
      <c r="QUF17" s="386"/>
      <c r="QUG17" s="386"/>
      <c r="QUH17" s="386"/>
      <c r="QUI17" s="386"/>
      <c r="QUJ17" s="386"/>
      <c r="QUK17" s="386"/>
      <c r="QUL17" s="386"/>
      <c r="QUM17" s="386"/>
      <c r="QUN17" s="386"/>
      <c r="QUO17" s="386"/>
      <c r="QUP17" s="386"/>
      <c r="QUQ17" s="386"/>
      <c r="QUR17" s="386"/>
      <c r="QUS17" s="386"/>
      <c r="QUT17" s="386"/>
      <c r="QUU17" s="386"/>
      <c r="QUV17" s="386"/>
      <c r="QUW17" s="386"/>
      <c r="QUX17" s="386"/>
      <c r="QUY17" s="386"/>
      <c r="QUZ17" s="386"/>
      <c r="QVA17" s="386"/>
      <c r="QVB17" s="386"/>
      <c r="QVC17" s="386"/>
      <c r="QVD17" s="386"/>
      <c r="QVE17" s="386"/>
      <c r="QVF17" s="386"/>
      <c r="QVG17" s="386"/>
      <c r="QVH17" s="386"/>
      <c r="QVI17" s="386"/>
      <c r="QVJ17" s="386"/>
      <c r="QVK17" s="386"/>
      <c r="QVL17" s="386"/>
      <c r="QVM17" s="386"/>
      <c r="QVN17" s="386"/>
      <c r="QVO17" s="386"/>
      <c r="QVP17" s="386"/>
      <c r="QVQ17" s="386"/>
      <c r="QVR17" s="386"/>
      <c r="QVS17" s="386"/>
      <c r="QVT17" s="386"/>
      <c r="QVU17" s="386"/>
      <c r="QVV17" s="386"/>
      <c r="QVW17" s="386"/>
      <c r="QVX17" s="386"/>
      <c r="QVY17" s="386"/>
      <c r="QVZ17" s="386"/>
      <c r="QWA17" s="386"/>
      <c r="QWB17" s="386"/>
      <c r="QWC17" s="386"/>
      <c r="QWD17" s="386"/>
      <c r="QWE17" s="386"/>
      <c r="QWF17" s="386"/>
      <c r="QWG17" s="386"/>
      <c r="QWH17" s="386"/>
      <c r="QWI17" s="386"/>
      <c r="QWJ17" s="386"/>
      <c r="QWK17" s="386"/>
      <c r="QWL17" s="386"/>
      <c r="QWM17" s="386"/>
      <c r="QWN17" s="386"/>
      <c r="QWO17" s="386"/>
      <c r="QWP17" s="386"/>
      <c r="QWQ17" s="386"/>
      <c r="QWR17" s="386"/>
      <c r="QWS17" s="386"/>
      <c r="QWT17" s="386"/>
      <c r="QWU17" s="386"/>
      <c r="QWV17" s="386"/>
      <c r="QWW17" s="386"/>
      <c r="QWX17" s="386"/>
      <c r="QWY17" s="386"/>
      <c r="QWZ17" s="386"/>
      <c r="QXA17" s="386"/>
      <c r="QXB17" s="386"/>
      <c r="QXC17" s="386"/>
      <c r="QXD17" s="386"/>
      <c r="QXE17" s="386"/>
      <c r="QXF17" s="386"/>
      <c r="QXG17" s="386"/>
      <c r="QXH17" s="386"/>
      <c r="QXI17" s="386"/>
      <c r="QXJ17" s="386"/>
      <c r="QXK17" s="386"/>
      <c r="QXL17" s="386"/>
      <c r="QXM17" s="386"/>
      <c r="QXN17" s="386"/>
      <c r="QXO17" s="386"/>
      <c r="QXP17" s="386"/>
      <c r="QXQ17" s="386"/>
      <c r="QXR17" s="386"/>
      <c r="QXS17" s="386"/>
      <c r="QXT17" s="386"/>
      <c r="QXU17" s="386"/>
      <c r="QXV17" s="386"/>
      <c r="QXW17" s="386"/>
      <c r="QXX17" s="386"/>
      <c r="QXY17" s="386"/>
      <c r="QXZ17" s="386"/>
      <c r="QYA17" s="386"/>
      <c r="QYB17" s="386"/>
      <c r="QYC17" s="386"/>
      <c r="QYD17" s="386"/>
      <c r="QYE17" s="386"/>
      <c r="QYF17" s="386"/>
      <c r="QYG17" s="386"/>
      <c r="QYH17" s="386"/>
      <c r="QYI17" s="386"/>
      <c r="QYJ17" s="386"/>
      <c r="QYK17" s="386"/>
      <c r="QYL17" s="386"/>
      <c r="QYM17" s="386"/>
      <c r="QYN17" s="386"/>
      <c r="QYO17" s="386"/>
      <c r="QYP17" s="386"/>
      <c r="QYQ17" s="386"/>
      <c r="QYR17" s="386"/>
      <c r="QYS17" s="386"/>
      <c r="QYT17" s="386"/>
      <c r="QYU17" s="386"/>
      <c r="QYV17" s="386"/>
      <c r="QYW17" s="386"/>
      <c r="QYX17" s="386"/>
      <c r="QYY17" s="386"/>
      <c r="QYZ17" s="386"/>
      <c r="QZA17" s="386"/>
      <c r="QZB17" s="386"/>
      <c r="QZC17" s="386"/>
      <c r="QZD17" s="386"/>
      <c r="QZE17" s="386"/>
      <c r="QZF17" s="386"/>
      <c r="QZG17" s="386"/>
      <c r="QZH17" s="386"/>
      <c r="QZI17" s="386"/>
      <c r="QZJ17" s="386"/>
      <c r="QZK17" s="386"/>
      <c r="QZL17" s="386"/>
      <c r="QZM17" s="386"/>
      <c r="QZN17" s="386"/>
      <c r="QZO17" s="386"/>
      <c r="QZP17" s="386"/>
      <c r="QZQ17" s="386"/>
      <c r="QZR17" s="386"/>
      <c r="QZS17" s="386"/>
      <c r="QZT17" s="386"/>
      <c r="QZU17" s="386"/>
      <c r="QZV17" s="386"/>
      <c r="QZW17" s="386"/>
      <c r="QZX17" s="386"/>
      <c r="QZY17" s="386"/>
      <c r="QZZ17" s="386"/>
      <c r="RAA17" s="386"/>
      <c r="RAB17" s="386"/>
      <c r="RAC17" s="386"/>
      <c r="RAD17" s="386"/>
      <c r="RAE17" s="386"/>
      <c r="RAF17" s="386"/>
      <c r="RAG17" s="386"/>
      <c r="RAH17" s="386"/>
      <c r="RAI17" s="386"/>
      <c r="RAJ17" s="386"/>
      <c r="RAK17" s="386"/>
      <c r="RAL17" s="386"/>
      <c r="RAM17" s="386"/>
      <c r="RAN17" s="386"/>
      <c r="RAO17" s="386"/>
      <c r="RAP17" s="386"/>
      <c r="RAQ17" s="386"/>
      <c r="RAR17" s="386"/>
      <c r="RAS17" s="386"/>
      <c r="RAT17" s="386"/>
      <c r="RAU17" s="386"/>
      <c r="RAV17" s="386"/>
      <c r="RAW17" s="386"/>
      <c r="RAX17" s="386"/>
      <c r="RAY17" s="386"/>
      <c r="RAZ17" s="386"/>
      <c r="RBA17" s="386"/>
      <c r="RBB17" s="386"/>
      <c r="RBC17" s="386"/>
      <c r="RBD17" s="386"/>
      <c r="RBE17" s="386"/>
      <c r="RBF17" s="386"/>
      <c r="RBG17" s="386"/>
      <c r="RBH17" s="386"/>
      <c r="RBI17" s="386"/>
      <c r="RBJ17" s="386"/>
      <c r="RBK17" s="386"/>
      <c r="RBL17" s="386"/>
      <c r="RBM17" s="386"/>
      <c r="RBN17" s="386"/>
      <c r="RBO17" s="386"/>
      <c r="RBP17" s="386"/>
      <c r="RBQ17" s="386"/>
      <c r="RBR17" s="386"/>
      <c r="RBS17" s="386"/>
      <c r="RBT17" s="386"/>
      <c r="RBU17" s="386"/>
      <c r="RBV17" s="386"/>
      <c r="RBW17" s="386"/>
      <c r="RBX17" s="386"/>
      <c r="RBY17" s="386"/>
      <c r="RBZ17" s="386"/>
      <c r="RCA17" s="386"/>
      <c r="RCB17" s="386"/>
      <c r="RCC17" s="386"/>
      <c r="RCD17" s="386"/>
      <c r="RCE17" s="386"/>
      <c r="RCF17" s="386"/>
      <c r="RCG17" s="386"/>
      <c r="RCH17" s="386"/>
      <c r="RCI17" s="386"/>
      <c r="RCJ17" s="386"/>
      <c r="RCK17" s="386"/>
      <c r="RCL17" s="386"/>
      <c r="RCM17" s="386"/>
      <c r="RCN17" s="386"/>
      <c r="RCO17" s="386"/>
      <c r="RCP17" s="386"/>
      <c r="RCQ17" s="386"/>
      <c r="RCR17" s="386"/>
      <c r="RCS17" s="386"/>
      <c r="RCT17" s="386"/>
      <c r="RCU17" s="386"/>
      <c r="RCV17" s="386"/>
      <c r="RCW17" s="386"/>
      <c r="RCX17" s="386"/>
      <c r="RCY17" s="386"/>
      <c r="RCZ17" s="386"/>
      <c r="RDA17" s="386"/>
      <c r="RDB17" s="386"/>
      <c r="RDC17" s="386"/>
      <c r="RDD17" s="386"/>
      <c r="RDE17" s="386"/>
      <c r="RDF17" s="386"/>
      <c r="RDG17" s="386"/>
      <c r="RDH17" s="386"/>
      <c r="RDI17" s="386"/>
      <c r="RDJ17" s="386"/>
      <c r="RDK17" s="386"/>
      <c r="RDL17" s="386"/>
      <c r="RDM17" s="386"/>
      <c r="RDN17" s="386"/>
      <c r="RDO17" s="386"/>
      <c r="RDP17" s="386"/>
      <c r="RDQ17" s="386"/>
      <c r="RDR17" s="386"/>
      <c r="RDS17" s="386"/>
      <c r="RDT17" s="386"/>
      <c r="RDU17" s="386"/>
      <c r="RDV17" s="386"/>
      <c r="RDW17" s="386"/>
      <c r="RDX17" s="386"/>
      <c r="RDY17" s="386"/>
      <c r="RDZ17" s="386"/>
      <c r="REA17" s="386"/>
      <c r="REB17" s="386"/>
      <c r="REC17" s="386"/>
      <c r="RED17" s="386"/>
      <c r="REE17" s="386"/>
      <c r="REF17" s="386"/>
      <c r="REG17" s="386"/>
      <c r="REH17" s="386"/>
      <c r="REI17" s="386"/>
      <c r="REJ17" s="386"/>
      <c r="REK17" s="386"/>
      <c r="REL17" s="386"/>
      <c r="REM17" s="386"/>
      <c r="REN17" s="386"/>
      <c r="REO17" s="386"/>
      <c r="REP17" s="386"/>
      <c r="REQ17" s="386"/>
      <c r="RER17" s="386"/>
      <c r="RES17" s="386"/>
      <c r="RET17" s="386"/>
      <c r="REU17" s="386"/>
      <c r="REV17" s="386"/>
      <c r="REW17" s="386"/>
      <c r="REX17" s="386"/>
      <c r="REY17" s="386"/>
      <c r="REZ17" s="386"/>
      <c r="RFA17" s="386"/>
      <c r="RFB17" s="386"/>
      <c r="RFC17" s="386"/>
      <c r="RFD17" s="386"/>
      <c r="RFE17" s="386"/>
      <c r="RFF17" s="386"/>
      <c r="RFG17" s="386"/>
      <c r="RFH17" s="386"/>
      <c r="RFI17" s="386"/>
      <c r="RFJ17" s="386"/>
      <c r="RFK17" s="386"/>
      <c r="RFL17" s="386"/>
      <c r="RFM17" s="386"/>
      <c r="RFN17" s="386"/>
      <c r="RFO17" s="386"/>
      <c r="RFP17" s="386"/>
      <c r="RFQ17" s="386"/>
      <c r="RFR17" s="386"/>
      <c r="RFS17" s="386"/>
      <c r="RFT17" s="386"/>
      <c r="RFU17" s="386"/>
      <c r="RFV17" s="386"/>
      <c r="RFW17" s="386"/>
      <c r="RFX17" s="386"/>
      <c r="RFY17" s="386"/>
      <c r="RFZ17" s="386"/>
      <c r="RGA17" s="386"/>
      <c r="RGB17" s="386"/>
      <c r="RGC17" s="386"/>
      <c r="RGD17" s="386"/>
      <c r="RGE17" s="386"/>
      <c r="RGF17" s="386"/>
      <c r="RGG17" s="386"/>
      <c r="RGH17" s="386"/>
      <c r="RGI17" s="386"/>
      <c r="RGJ17" s="386"/>
      <c r="RGK17" s="386"/>
      <c r="RGL17" s="386"/>
      <c r="RGM17" s="386"/>
      <c r="RGN17" s="386"/>
      <c r="RGO17" s="386"/>
      <c r="RGP17" s="386"/>
      <c r="RGQ17" s="386"/>
      <c r="RGR17" s="386"/>
      <c r="RGS17" s="386"/>
      <c r="RGT17" s="386"/>
      <c r="RGU17" s="386"/>
      <c r="RGV17" s="386"/>
      <c r="RGW17" s="386"/>
      <c r="RGX17" s="386"/>
      <c r="RGY17" s="386"/>
      <c r="RGZ17" s="386"/>
      <c r="RHA17" s="386"/>
      <c r="RHB17" s="386"/>
      <c r="RHC17" s="386"/>
      <c r="RHD17" s="386"/>
      <c r="RHE17" s="386"/>
      <c r="RHF17" s="386"/>
      <c r="RHG17" s="386"/>
      <c r="RHH17" s="386"/>
      <c r="RHI17" s="386"/>
      <c r="RHJ17" s="386"/>
      <c r="RHK17" s="386"/>
      <c r="RHL17" s="386"/>
      <c r="RHM17" s="386"/>
      <c r="RHN17" s="386"/>
      <c r="RHO17" s="386"/>
      <c r="RHP17" s="386"/>
      <c r="RHQ17" s="386"/>
      <c r="RHR17" s="386"/>
      <c r="RHS17" s="386"/>
      <c r="RHT17" s="386"/>
      <c r="RHU17" s="386"/>
      <c r="RHV17" s="386"/>
      <c r="RHW17" s="386"/>
      <c r="RHX17" s="386"/>
      <c r="RHY17" s="386"/>
      <c r="RHZ17" s="386"/>
      <c r="RIA17" s="386"/>
      <c r="RIB17" s="386"/>
      <c r="RIC17" s="386"/>
      <c r="RID17" s="386"/>
      <c r="RIE17" s="386"/>
      <c r="RIF17" s="386"/>
      <c r="RIG17" s="386"/>
      <c r="RIH17" s="386"/>
      <c r="RII17" s="386"/>
      <c r="RIJ17" s="386"/>
      <c r="RIK17" s="386"/>
      <c r="RIL17" s="386"/>
      <c r="RIM17" s="386"/>
      <c r="RIN17" s="386"/>
      <c r="RIO17" s="386"/>
      <c r="RIP17" s="386"/>
      <c r="RIQ17" s="386"/>
      <c r="RIR17" s="386"/>
      <c r="RIS17" s="386"/>
      <c r="RIT17" s="386"/>
      <c r="RIU17" s="386"/>
      <c r="RIV17" s="386"/>
      <c r="RIW17" s="386"/>
      <c r="RIX17" s="386"/>
      <c r="RIY17" s="386"/>
      <c r="RIZ17" s="386"/>
      <c r="RJA17" s="386"/>
      <c r="RJB17" s="386"/>
      <c r="RJC17" s="386"/>
      <c r="RJD17" s="386"/>
      <c r="RJE17" s="386"/>
      <c r="RJF17" s="386"/>
      <c r="RJG17" s="386"/>
      <c r="RJH17" s="386"/>
      <c r="RJI17" s="386"/>
      <c r="RJJ17" s="386"/>
      <c r="RJK17" s="386"/>
      <c r="RJL17" s="386"/>
      <c r="RJM17" s="386"/>
      <c r="RJN17" s="386"/>
      <c r="RJO17" s="386"/>
      <c r="RJP17" s="386"/>
      <c r="RJQ17" s="386"/>
      <c r="RJR17" s="386"/>
      <c r="RJS17" s="386"/>
      <c r="RJT17" s="386"/>
      <c r="RJU17" s="386"/>
      <c r="RJV17" s="386"/>
      <c r="RJW17" s="386"/>
      <c r="RJX17" s="386"/>
      <c r="RJY17" s="386"/>
      <c r="RJZ17" s="386"/>
      <c r="RKA17" s="386"/>
      <c r="RKB17" s="386"/>
      <c r="RKC17" s="386"/>
      <c r="RKD17" s="386"/>
      <c r="RKE17" s="386"/>
      <c r="RKF17" s="386"/>
      <c r="RKG17" s="386"/>
      <c r="RKH17" s="386"/>
      <c r="RKI17" s="386"/>
      <c r="RKJ17" s="386"/>
      <c r="RKK17" s="386"/>
      <c r="RKL17" s="386"/>
      <c r="RKM17" s="386"/>
      <c r="RKN17" s="386"/>
      <c r="RKO17" s="386"/>
      <c r="RKP17" s="386"/>
      <c r="RKQ17" s="386"/>
      <c r="RKR17" s="386"/>
      <c r="RKS17" s="386"/>
      <c r="RKT17" s="386"/>
      <c r="RKU17" s="386"/>
      <c r="RKV17" s="386"/>
      <c r="RKW17" s="386"/>
      <c r="RKX17" s="386"/>
      <c r="RKY17" s="386"/>
      <c r="RKZ17" s="386"/>
      <c r="RLA17" s="386"/>
      <c r="RLB17" s="386"/>
      <c r="RLC17" s="386"/>
      <c r="RLD17" s="386"/>
      <c r="RLE17" s="386"/>
      <c r="RLF17" s="386"/>
      <c r="RLG17" s="386"/>
      <c r="RLH17" s="386"/>
      <c r="RLI17" s="386"/>
      <c r="RLJ17" s="386"/>
      <c r="RLK17" s="386"/>
      <c r="RLL17" s="386"/>
      <c r="RLM17" s="386"/>
      <c r="RLN17" s="386"/>
      <c r="RLO17" s="386"/>
      <c r="RLP17" s="386"/>
      <c r="RLQ17" s="386"/>
      <c r="RLR17" s="386"/>
      <c r="RLS17" s="386"/>
      <c r="RLT17" s="386"/>
      <c r="RLU17" s="386"/>
      <c r="RLV17" s="386"/>
      <c r="RLW17" s="386"/>
      <c r="RLX17" s="386"/>
      <c r="RLY17" s="386"/>
      <c r="RLZ17" s="386"/>
      <c r="RMA17" s="386"/>
      <c r="RMB17" s="386"/>
      <c r="RMC17" s="386"/>
      <c r="RMD17" s="386"/>
      <c r="RME17" s="386"/>
      <c r="RMF17" s="386"/>
      <c r="RMG17" s="386"/>
      <c r="RMH17" s="386"/>
      <c r="RMI17" s="386"/>
      <c r="RMJ17" s="386"/>
      <c r="RMK17" s="386"/>
      <c r="RML17" s="386"/>
      <c r="RMM17" s="386"/>
      <c r="RMN17" s="386"/>
      <c r="RMO17" s="386"/>
      <c r="RMP17" s="386"/>
      <c r="RMQ17" s="386"/>
      <c r="RMR17" s="386"/>
      <c r="RMS17" s="386"/>
      <c r="RMT17" s="386"/>
      <c r="RMU17" s="386"/>
      <c r="RMV17" s="386"/>
      <c r="RMW17" s="386"/>
      <c r="RMX17" s="386"/>
      <c r="RMY17" s="386"/>
      <c r="RMZ17" s="386"/>
      <c r="RNA17" s="386"/>
      <c r="RNB17" s="386"/>
      <c r="RNC17" s="386"/>
      <c r="RND17" s="386"/>
      <c r="RNE17" s="386"/>
      <c r="RNF17" s="386"/>
      <c r="RNG17" s="386"/>
      <c r="RNH17" s="386"/>
      <c r="RNI17" s="386"/>
      <c r="RNJ17" s="386"/>
      <c r="RNK17" s="386"/>
      <c r="RNL17" s="386"/>
      <c r="RNM17" s="386"/>
      <c r="RNN17" s="386"/>
      <c r="RNO17" s="386"/>
      <c r="RNP17" s="386"/>
      <c r="RNQ17" s="386"/>
      <c r="RNR17" s="386"/>
      <c r="RNS17" s="386"/>
      <c r="RNT17" s="386"/>
      <c r="RNU17" s="386"/>
      <c r="RNV17" s="386"/>
      <c r="RNW17" s="386"/>
      <c r="RNX17" s="386"/>
      <c r="RNY17" s="386"/>
      <c r="RNZ17" s="386"/>
      <c r="ROA17" s="386"/>
      <c r="ROB17" s="386"/>
      <c r="ROC17" s="386"/>
      <c r="ROD17" s="386"/>
      <c r="ROE17" s="386"/>
      <c r="ROF17" s="386"/>
      <c r="ROG17" s="386"/>
      <c r="ROH17" s="386"/>
      <c r="ROI17" s="386"/>
      <c r="ROJ17" s="386"/>
      <c r="ROK17" s="386"/>
      <c r="ROL17" s="386"/>
      <c r="ROM17" s="386"/>
      <c r="RON17" s="386"/>
      <c r="ROO17" s="386"/>
      <c r="ROP17" s="386"/>
      <c r="ROQ17" s="386"/>
      <c r="ROR17" s="386"/>
      <c r="ROS17" s="386"/>
      <c r="ROT17" s="386"/>
      <c r="ROU17" s="386"/>
      <c r="ROV17" s="386"/>
      <c r="ROW17" s="386"/>
      <c r="ROX17" s="386"/>
      <c r="ROY17" s="386"/>
      <c r="ROZ17" s="386"/>
      <c r="RPA17" s="386"/>
      <c r="RPB17" s="386"/>
      <c r="RPC17" s="386"/>
      <c r="RPD17" s="386"/>
      <c r="RPE17" s="386"/>
      <c r="RPF17" s="386"/>
      <c r="RPG17" s="386"/>
      <c r="RPH17" s="386"/>
      <c r="RPI17" s="386"/>
      <c r="RPJ17" s="386"/>
      <c r="RPK17" s="386"/>
      <c r="RPL17" s="386"/>
      <c r="RPM17" s="386"/>
      <c r="RPN17" s="386"/>
      <c r="RPO17" s="386"/>
      <c r="RPP17" s="386"/>
      <c r="RPQ17" s="386"/>
      <c r="RPR17" s="386"/>
      <c r="RPS17" s="386"/>
      <c r="RPT17" s="386"/>
      <c r="RPU17" s="386"/>
      <c r="RPV17" s="386"/>
      <c r="RPW17" s="386"/>
      <c r="RPX17" s="386"/>
      <c r="RPY17" s="386"/>
      <c r="RPZ17" s="386"/>
      <c r="RQA17" s="386"/>
      <c r="RQB17" s="386"/>
      <c r="RQC17" s="386"/>
      <c r="RQD17" s="386"/>
      <c r="RQE17" s="386"/>
      <c r="RQF17" s="386"/>
      <c r="RQG17" s="386"/>
      <c r="RQH17" s="386"/>
      <c r="RQI17" s="386"/>
      <c r="RQJ17" s="386"/>
      <c r="RQK17" s="386"/>
      <c r="RQL17" s="386"/>
      <c r="RQM17" s="386"/>
      <c r="RQN17" s="386"/>
      <c r="RQO17" s="386"/>
      <c r="RQP17" s="386"/>
      <c r="RQQ17" s="386"/>
      <c r="RQR17" s="386"/>
      <c r="RQS17" s="386"/>
      <c r="RQT17" s="386"/>
      <c r="RQU17" s="386"/>
      <c r="RQV17" s="386"/>
      <c r="RQW17" s="386"/>
      <c r="RQX17" s="386"/>
      <c r="RQY17" s="386"/>
      <c r="RQZ17" s="386"/>
      <c r="RRA17" s="386"/>
      <c r="RRB17" s="386"/>
      <c r="RRC17" s="386"/>
      <c r="RRD17" s="386"/>
      <c r="RRE17" s="386"/>
      <c r="RRF17" s="386"/>
      <c r="RRG17" s="386"/>
      <c r="RRH17" s="386"/>
      <c r="RRI17" s="386"/>
      <c r="RRJ17" s="386"/>
      <c r="RRK17" s="386"/>
      <c r="RRL17" s="386"/>
      <c r="RRM17" s="386"/>
      <c r="RRN17" s="386"/>
      <c r="RRO17" s="386"/>
      <c r="RRP17" s="386"/>
      <c r="RRQ17" s="386"/>
      <c r="RRR17" s="386"/>
      <c r="RRS17" s="386"/>
      <c r="RRT17" s="386"/>
      <c r="RRU17" s="386"/>
      <c r="RRV17" s="386"/>
      <c r="RRW17" s="386"/>
      <c r="RRX17" s="386"/>
      <c r="RRY17" s="386"/>
      <c r="RRZ17" s="386"/>
      <c r="RSA17" s="386"/>
      <c r="RSB17" s="386"/>
      <c r="RSC17" s="386"/>
      <c r="RSD17" s="386"/>
      <c r="RSE17" s="386"/>
      <c r="RSF17" s="386"/>
      <c r="RSG17" s="386"/>
      <c r="RSH17" s="386"/>
      <c r="RSI17" s="386"/>
      <c r="RSJ17" s="386"/>
      <c r="RSK17" s="386"/>
      <c r="RSL17" s="386"/>
      <c r="RSM17" s="386"/>
      <c r="RSN17" s="386"/>
      <c r="RSO17" s="386"/>
      <c r="RSP17" s="386"/>
      <c r="RSQ17" s="386"/>
      <c r="RSR17" s="386"/>
      <c r="RSS17" s="386"/>
      <c r="RST17" s="386"/>
      <c r="RSU17" s="386"/>
      <c r="RSV17" s="386"/>
      <c r="RSW17" s="386"/>
      <c r="RSX17" s="386"/>
      <c r="RSY17" s="386"/>
      <c r="RSZ17" s="386"/>
      <c r="RTA17" s="386"/>
      <c r="RTB17" s="386"/>
      <c r="RTC17" s="386"/>
      <c r="RTD17" s="386"/>
      <c r="RTE17" s="386"/>
      <c r="RTF17" s="386"/>
      <c r="RTG17" s="386"/>
      <c r="RTH17" s="386"/>
      <c r="RTI17" s="386"/>
      <c r="RTJ17" s="386"/>
      <c r="RTK17" s="386"/>
      <c r="RTL17" s="386"/>
      <c r="RTM17" s="386"/>
      <c r="RTN17" s="386"/>
      <c r="RTO17" s="386"/>
      <c r="RTP17" s="386"/>
      <c r="RTQ17" s="386"/>
      <c r="RTR17" s="386"/>
      <c r="RTS17" s="386"/>
      <c r="RTT17" s="386"/>
      <c r="RTU17" s="386"/>
      <c r="RTV17" s="386"/>
      <c r="RTW17" s="386"/>
      <c r="RTX17" s="386"/>
      <c r="RTY17" s="386"/>
      <c r="RTZ17" s="386"/>
      <c r="RUA17" s="386"/>
      <c r="RUB17" s="386"/>
      <c r="RUC17" s="386"/>
      <c r="RUD17" s="386"/>
      <c r="RUE17" s="386"/>
      <c r="RUF17" s="386"/>
      <c r="RUG17" s="386"/>
      <c r="RUH17" s="386"/>
      <c r="RUI17" s="386"/>
      <c r="RUJ17" s="386"/>
      <c r="RUK17" s="386"/>
      <c r="RUL17" s="386"/>
      <c r="RUM17" s="386"/>
      <c r="RUN17" s="386"/>
      <c r="RUO17" s="386"/>
      <c r="RUP17" s="386"/>
      <c r="RUQ17" s="386"/>
      <c r="RUR17" s="386"/>
      <c r="RUS17" s="386"/>
      <c r="RUT17" s="386"/>
      <c r="RUU17" s="386"/>
      <c r="RUV17" s="386"/>
      <c r="RUW17" s="386"/>
      <c r="RUX17" s="386"/>
      <c r="RUY17" s="386"/>
      <c r="RUZ17" s="386"/>
      <c r="RVA17" s="386"/>
      <c r="RVB17" s="386"/>
      <c r="RVC17" s="386"/>
      <c r="RVD17" s="386"/>
      <c r="RVE17" s="386"/>
      <c r="RVF17" s="386"/>
      <c r="RVG17" s="386"/>
      <c r="RVH17" s="386"/>
      <c r="RVI17" s="386"/>
      <c r="RVJ17" s="386"/>
      <c r="RVK17" s="386"/>
      <c r="RVL17" s="386"/>
      <c r="RVM17" s="386"/>
      <c r="RVN17" s="386"/>
      <c r="RVO17" s="386"/>
      <c r="RVP17" s="386"/>
      <c r="RVQ17" s="386"/>
      <c r="RVR17" s="386"/>
      <c r="RVS17" s="386"/>
      <c r="RVT17" s="386"/>
      <c r="RVU17" s="386"/>
      <c r="RVV17" s="386"/>
      <c r="RVW17" s="386"/>
      <c r="RVX17" s="386"/>
      <c r="RVY17" s="386"/>
      <c r="RVZ17" s="386"/>
      <c r="RWA17" s="386"/>
      <c r="RWB17" s="386"/>
      <c r="RWC17" s="386"/>
      <c r="RWD17" s="386"/>
      <c r="RWE17" s="386"/>
      <c r="RWF17" s="386"/>
      <c r="RWG17" s="386"/>
      <c r="RWH17" s="386"/>
      <c r="RWI17" s="386"/>
      <c r="RWJ17" s="386"/>
      <c r="RWK17" s="386"/>
      <c r="RWL17" s="386"/>
      <c r="RWM17" s="386"/>
      <c r="RWN17" s="386"/>
      <c r="RWO17" s="386"/>
      <c r="RWP17" s="386"/>
      <c r="RWQ17" s="386"/>
      <c r="RWR17" s="386"/>
      <c r="RWS17" s="386"/>
      <c r="RWT17" s="386"/>
      <c r="RWU17" s="386"/>
      <c r="RWV17" s="386"/>
      <c r="RWW17" s="386"/>
      <c r="RWX17" s="386"/>
      <c r="RWY17" s="386"/>
      <c r="RWZ17" s="386"/>
      <c r="RXA17" s="386"/>
      <c r="RXB17" s="386"/>
      <c r="RXC17" s="386"/>
      <c r="RXD17" s="386"/>
      <c r="RXE17" s="386"/>
      <c r="RXF17" s="386"/>
      <c r="RXG17" s="386"/>
      <c r="RXH17" s="386"/>
      <c r="RXI17" s="386"/>
      <c r="RXJ17" s="386"/>
      <c r="RXK17" s="386"/>
      <c r="RXL17" s="386"/>
      <c r="RXM17" s="386"/>
      <c r="RXN17" s="386"/>
      <c r="RXO17" s="386"/>
      <c r="RXP17" s="386"/>
      <c r="RXQ17" s="386"/>
      <c r="RXR17" s="386"/>
      <c r="RXS17" s="386"/>
      <c r="RXT17" s="386"/>
      <c r="RXU17" s="386"/>
      <c r="RXV17" s="386"/>
      <c r="RXW17" s="386"/>
      <c r="RXX17" s="386"/>
      <c r="RXY17" s="386"/>
      <c r="RXZ17" s="386"/>
      <c r="RYA17" s="386"/>
      <c r="RYB17" s="386"/>
      <c r="RYC17" s="386"/>
      <c r="RYD17" s="386"/>
      <c r="RYE17" s="386"/>
      <c r="RYF17" s="386"/>
      <c r="RYG17" s="386"/>
      <c r="RYH17" s="386"/>
      <c r="RYI17" s="386"/>
      <c r="RYJ17" s="386"/>
      <c r="RYK17" s="386"/>
      <c r="RYL17" s="386"/>
      <c r="RYM17" s="386"/>
      <c r="RYN17" s="386"/>
      <c r="RYO17" s="386"/>
      <c r="RYP17" s="386"/>
      <c r="RYQ17" s="386"/>
      <c r="RYR17" s="386"/>
      <c r="RYS17" s="386"/>
      <c r="RYT17" s="386"/>
      <c r="RYU17" s="386"/>
      <c r="RYV17" s="386"/>
      <c r="RYW17" s="386"/>
      <c r="RYX17" s="386"/>
      <c r="RYY17" s="386"/>
      <c r="RYZ17" s="386"/>
      <c r="RZA17" s="386"/>
      <c r="RZB17" s="386"/>
      <c r="RZC17" s="386"/>
      <c r="RZD17" s="386"/>
      <c r="RZE17" s="386"/>
      <c r="RZF17" s="386"/>
      <c r="RZG17" s="386"/>
      <c r="RZH17" s="386"/>
      <c r="RZI17" s="386"/>
      <c r="RZJ17" s="386"/>
      <c r="RZK17" s="386"/>
      <c r="RZL17" s="386"/>
      <c r="RZM17" s="386"/>
      <c r="RZN17" s="386"/>
      <c r="RZO17" s="386"/>
      <c r="RZP17" s="386"/>
      <c r="RZQ17" s="386"/>
      <c r="RZR17" s="386"/>
      <c r="RZS17" s="386"/>
      <c r="RZT17" s="386"/>
      <c r="RZU17" s="386"/>
      <c r="RZV17" s="386"/>
      <c r="RZW17" s="386"/>
      <c r="RZX17" s="386"/>
      <c r="RZY17" s="386"/>
      <c r="RZZ17" s="386"/>
      <c r="SAA17" s="386"/>
      <c r="SAB17" s="386"/>
      <c r="SAC17" s="386"/>
      <c r="SAD17" s="386"/>
      <c r="SAE17" s="386"/>
      <c r="SAF17" s="386"/>
      <c r="SAG17" s="386"/>
      <c r="SAH17" s="386"/>
      <c r="SAI17" s="386"/>
      <c r="SAJ17" s="386"/>
      <c r="SAK17" s="386"/>
      <c r="SAL17" s="386"/>
      <c r="SAM17" s="386"/>
      <c r="SAN17" s="386"/>
      <c r="SAO17" s="386"/>
      <c r="SAP17" s="386"/>
      <c r="SAQ17" s="386"/>
      <c r="SAR17" s="386"/>
      <c r="SAS17" s="386"/>
      <c r="SAT17" s="386"/>
      <c r="SAU17" s="386"/>
      <c r="SAV17" s="386"/>
      <c r="SAW17" s="386"/>
      <c r="SAX17" s="386"/>
      <c r="SAY17" s="386"/>
      <c r="SAZ17" s="386"/>
      <c r="SBA17" s="386"/>
      <c r="SBB17" s="386"/>
      <c r="SBC17" s="386"/>
      <c r="SBD17" s="386"/>
      <c r="SBE17" s="386"/>
      <c r="SBF17" s="386"/>
      <c r="SBG17" s="386"/>
      <c r="SBH17" s="386"/>
      <c r="SBI17" s="386"/>
      <c r="SBJ17" s="386"/>
      <c r="SBK17" s="386"/>
      <c r="SBL17" s="386"/>
      <c r="SBM17" s="386"/>
      <c r="SBN17" s="386"/>
      <c r="SBO17" s="386"/>
      <c r="SBP17" s="386"/>
      <c r="SBQ17" s="386"/>
      <c r="SBR17" s="386"/>
      <c r="SBS17" s="386"/>
      <c r="SBT17" s="386"/>
      <c r="SBU17" s="386"/>
      <c r="SBV17" s="386"/>
      <c r="SBW17" s="386"/>
      <c r="SBX17" s="386"/>
      <c r="SBY17" s="386"/>
      <c r="SBZ17" s="386"/>
      <c r="SCA17" s="386"/>
      <c r="SCB17" s="386"/>
      <c r="SCC17" s="386"/>
      <c r="SCD17" s="386"/>
      <c r="SCE17" s="386"/>
      <c r="SCF17" s="386"/>
      <c r="SCG17" s="386"/>
      <c r="SCH17" s="386"/>
      <c r="SCI17" s="386"/>
      <c r="SCJ17" s="386"/>
      <c r="SCK17" s="386"/>
      <c r="SCL17" s="386"/>
      <c r="SCM17" s="386"/>
      <c r="SCN17" s="386"/>
      <c r="SCO17" s="386"/>
      <c r="SCP17" s="386"/>
      <c r="SCQ17" s="386"/>
      <c r="SCR17" s="386"/>
      <c r="SCS17" s="386"/>
      <c r="SCT17" s="386"/>
      <c r="SCU17" s="386"/>
      <c r="SCV17" s="386"/>
      <c r="SCW17" s="386"/>
      <c r="SCX17" s="386"/>
      <c r="SCY17" s="386"/>
      <c r="SCZ17" s="386"/>
      <c r="SDA17" s="386"/>
      <c r="SDB17" s="386"/>
      <c r="SDC17" s="386"/>
      <c r="SDD17" s="386"/>
      <c r="SDE17" s="386"/>
      <c r="SDF17" s="386"/>
      <c r="SDG17" s="386"/>
      <c r="SDH17" s="386"/>
      <c r="SDI17" s="386"/>
      <c r="SDJ17" s="386"/>
      <c r="SDK17" s="386"/>
      <c r="SDL17" s="386"/>
      <c r="SDM17" s="386"/>
      <c r="SDN17" s="386"/>
      <c r="SDO17" s="386"/>
      <c r="SDP17" s="386"/>
      <c r="SDQ17" s="386"/>
      <c r="SDR17" s="386"/>
      <c r="SDS17" s="386"/>
      <c r="SDT17" s="386"/>
      <c r="SDU17" s="386"/>
      <c r="SDV17" s="386"/>
      <c r="SDW17" s="386"/>
      <c r="SDX17" s="386"/>
      <c r="SDY17" s="386"/>
      <c r="SDZ17" s="386"/>
      <c r="SEA17" s="386"/>
      <c r="SEB17" s="386"/>
      <c r="SEC17" s="386"/>
      <c r="SED17" s="386"/>
      <c r="SEE17" s="386"/>
      <c r="SEF17" s="386"/>
      <c r="SEG17" s="386"/>
      <c r="SEH17" s="386"/>
      <c r="SEI17" s="386"/>
      <c r="SEJ17" s="386"/>
      <c r="SEK17" s="386"/>
      <c r="SEL17" s="386"/>
      <c r="SEM17" s="386"/>
      <c r="SEN17" s="386"/>
      <c r="SEO17" s="386"/>
      <c r="SEP17" s="386"/>
      <c r="SEQ17" s="386"/>
      <c r="SER17" s="386"/>
      <c r="SES17" s="386"/>
      <c r="SET17" s="386"/>
      <c r="SEU17" s="386"/>
      <c r="SEV17" s="386"/>
      <c r="SEW17" s="386"/>
      <c r="SEX17" s="386"/>
      <c r="SEY17" s="386"/>
      <c r="SEZ17" s="386"/>
      <c r="SFA17" s="386"/>
      <c r="SFB17" s="386"/>
      <c r="SFC17" s="386"/>
      <c r="SFD17" s="386"/>
      <c r="SFE17" s="386"/>
      <c r="SFF17" s="386"/>
      <c r="SFG17" s="386"/>
      <c r="SFH17" s="386"/>
      <c r="SFI17" s="386"/>
      <c r="SFJ17" s="386"/>
      <c r="SFK17" s="386"/>
      <c r="SFL17" s="386"/>
      <c r="SFM17" s="386"/>
      <c r="SFN17" s="386"/>
      <c r="SFO17" s="386"/>
      <c r="SFP17" s="386"/>
      <c r="SFQ17" s="386"/>
      <c r="SFR17" s="386"/>
      <c r="SFS17" s="386"/>
      <c r="SFT17" s="386"/>
      <c r="SFU17" s="386"/>
      <c r="SFV17" s="386"/>
      <c r="SFW17" s="386"/>
      <c r="SFX17" s="386"/>
      <c r="SFY17" s="386"/>
      <c r="SFZ17" s="386"/>
      <c r="SGA17" s="386"/>
      <c r="SGB17" s="386"/>
      <c r="SGC17" s="386"/>
      <c r="SGD17" s="386"/>
      <c r="SGE17" s="386"/>
      <c r="SGF17" s="386"/>
      <c r="SGG17" s="386"/>
      <c r="SGH17" s="386"/>
      <c r="SGI17" s="386"/>
      <c r="SGJ17" s="386"/>
      <c r="SGK17" s="386"/>
      <c r="SGL17" s="386"/>
      <c r="SGM17" s="386"/>
      <c r="SGN17" s="386"/>
      <c r="SGO17" s="386"/>
      <c r="SGP17" s="386"/>
      <c r="SGQ17" s="386"/>
      <c r="SGR17" s="386"/>
      <c r="SGS17" s="386"/>
      <c r="SGT17" s="386"/>
      <c r="SGU17" s="386"/>
      <c r="SGV17" s="386"/>
      <c r="SGW17" s="386"/>
      <c r="SGX17" s="386"/>
      <c r="SGY17" s="386"/>
      <c r="SGZ17" s="386"/>
      <c r="SHA17" s="386"/>
      <c r="SHB17" s="386"/>
      <c r="SHC17" s="386"/>
      <c r="SHD17" s="386"/>
      <c r="SHE17" s="386"/>
      <c r="SHF17" s="386"/>
      <c r="SHG17" s="386"/>
      <c r="SHH17" s="386"/>
      <c r="SHI17" s="386"/>
      <c r="SHJ17" s="386"/>
      <c r="SHK17" s="386"/>
      <c r="SHL17" s="386"/>
      <c r="SHM17" s="386"/>
      <c r="SHN17" s="386"/>
      <c r="SHO17" s="386"/>
      <c r="SHP17" s="386"/>
      <c r="SHQ17" s="386"/>
      <c r="SHR17" s="386"/>
      <c r="SHS17" s="386"/>
      <c r="SHT17" s="386"/>
      <c r="SHU17" s="386"/>
      <c r="SHV17" s="386"/>
      <c r="SHW17" s="386"/>
      <c r="SHX17" s="386"/>
      <c r="SHY17" s="386"/>
      <c r="SHZ17" s="386"/>
      <c r="SIA17" s="386"/>
      <c r="SIB17" s="386"/>
      <c r="SIC17" s="386"/>
      <c r="SID17" s="386"/>
      <c r="SIE17" s="386"/>
      <c r="SIF17" s="386"/>
      <c r="SIG17" s="386"/>
      <c r="SIH17" s="386"/>
      <c r="SII17" s="386"/>
      <c r="SIJ17" s="386"/>
      <c r="SIK17" s="386"/>
      <c r="SIL17" s="386"/>
      <c r="SIM17" s="386"/>
      <c r="SIN17" s="386"/>
      <c r="SIO17" s="386"/>
      <c r="SIP17" s="386"/>
      <c r="SIQ17" s="386"/>
      <c r="SIR17" s="386"/>
      <c r="SIS17" s="386"/>
      <c r="SIT17" s="386"/>
      <c r="SIU17" s="386"/>
      <c r="SIV17" s="386"/>
      <c r="SIW17" s="386"/>
      <c r="SIX17" s="386"/>
      <c r="SIY17" s="386"/>
      <c r="SIZ17" s="386"/>
      <c r="SJA17" s="386"/>
      <c r="SJB17" s="386"/>
      <c r="SJC17" s="386"/>
      <c r="SJD17" s="386"/>
      <c r="SJE17" s="386"/>
      <c r="SJF17" s="386"/>
      <c r="SJG17" s="386"/>
      <c r="SJH17" s="386"/>
      <c r="SJI17" s="386"/>
      <c r="SJJ17" s="386"/>
      <c r="SJK17" s="386"/>
      <c r="SJL17" s="386"/>
      <c r="SJM17" s="386"/>
      <c r="SJN17" s="386"/>
      <c r="SJO17" s="386"/>
      <c r="SJP17" s="386"/>
      <c r="SJQ17" s="386"/>
      <c r="SJR17" s="386"/>
      <c r="SJS17" s="386"/>
      <c r="SJT17" s="386"/>
      <c r="SJU17" s="386"/>
      <c r="SJV17" s="386"/>
      <c r="SJW17" s="386"/>
      <c r="SJX17" s="386"/>
      <c r="SJY17" s="386"/>
      <c r="SJZ17" s="386"/>
      <c r="SKA17" s="386"/>
      <c r="SKB17" s="386"/>
      <c r="SKC17" s="386"/>
      <c r="SKD17" s="386"/>
      <c r="SKE17" s="386"/>
      <c r="SKF17" s="386"/>
      <c r="SKG17" s="386"/>
      <c r="SKH17" s="386"/>
      <c r="SKI17" s="386"/>
      <c r="SKJ17" s="386"/>
      <c r="SKK17" s="386"/>
      <c r="SKL17" s="386"/>
      <c r="SKM17" s="386"/>
      <c r="SKN17" s="386"/>
      <c r="SKO17" s="386"/>
      <c r="SKP17" s="386"/>
      <c r="SKQ17" s="386"/>
      <c r="SKR17" s="386"/>
      <c r="SKS17" s="386"/>
      <c r="SKT17" s="386"/>
      <c r="SKU17" s="386"/>
      <c r="SKV17" s="386"/>
      <c r="SKW17" s="386"/>
      <c r="SKX17" s="386"/>
      <c r="SKY17" s="386"/>
      <c r="SKZ17" s="386"/>
      <c r="SLA17" s="386"/>
      <c r="SLB17" s="386"/>
      <c r="SLC17" s="386"/>
      <c r="SLD17" s="386"/>
      <c r="SLE17" s="386"/>
      <c r="SLF17" s="386"/>
      <c r="SLG17" s="386"/>
      <c r="SLH17" s="386"/>
      <c r="SLI17" s="386"/>
      <c r="SLJ17" s="386"/>
      <c r="SLK17" s="386"/>
      <c r="SLL17" s="386"/>
      <c r="SLM17" s="386"/>
      <c r="SLN17" s="386"/>
      <c r="SLO17" s="386"/>
      <c r="SLP17" s="386"/>
      <c r="SLQ17" s="386"/>
      <c r="SLR17" s="386"/>
      <c r="SLS17" s="386"/>
      <c r="SLT17" s="386"/>
      <c r="SLU17" s="386"/>
      <c r="SLV17" s="386"/>
      <c r="SLW17" s="386"/>
      <c r="SLX17" s="386"/>
      <c r="SLY17" s="386"/>
      <c r="SLZ17" s="386"/>
      <c r="SMA17" s="386"/>
      <c r="SMB17" s="386"/>
      <c r="SMC17" s="386"/>
      <c r="SMD17" s="386"/>
      <c r="SME17" s="386"/>
      <c r="SMF17" s="386"/>
      <c r="SMG17" s="386"/>
      <c r="SMH17" s="386"/>
      <c r="SMI17" s="386"/>
      <c r="SMJ17" s="386"/>
      <c r="SMK17" s="386"/>
      <c r="SML17" s="386"/>
      <c r="SMM17" s="386"/>
      <c r="SMN17" s="386"/>
      <c r="SMO17" s="386"/>
      <c r="SMP17" s="386"/>
      <c r="SMQ17" s="386"/>
      <c r="SMR17" s="386"/>
      <c r="SMS17" s="386"/>
      <c r="SMT17" s="386"/>
      <c r="SMU17" s="386"/>
      <c r="SMV17" s="386"/>
      <c r="SMW17" s="386"/>
      <c r="SMX17" s="386"/>
      <c r="SMY17" s="386"/>
      <c r="SMZ17" s="386"/>
      <c r="SNA17" s="386"/>
      <c r="SNB17" s="386"/>
      <c r="SNC17" s="386"/>
      <c r="SND17" s="386"/>
      <c r="SNE17" s="386"/>
      <c r="SNF17" s="386"/>
      <c r="SNG17" s="386"/>
      <c r="SNH17" s="386"/>
      <c r="SNI17" s="386"/>
      <c r="SNJ17" s="386"/>
      <c r="SNK17" s="386"/>
      <c r="SNL17" s="386"/>
      <c r="SNM17" s="386"/>
      <c r="SNN17" s="386"/>
      <c r="SNO17" s="386"/>
      <c r="SNP17" s="386"/>
      <c r="SNQ17" s="386"/>
      <c r="SNR17" s="386"/>
      <c r="SNS17" s="386"/>
      <c r="SNT17" s="386"/>
      <c r="SNU17" s="386"/>
      <c r="SNV17" s="386"/>
      <c r="SNW17" s="386"/>
      <c r="SNX17" s="386"/>
      <c r="SNY17" s="386"/>
      <c r="SNZ17" s="386"/>
      <c r="SOA17" s="386"/>
      <c r="SOB17" s="386"/>
      <c r="SOC17" s="386"/>
      <c r="SOD17" s="386"/>
      <c r="SOE17" s="386"/>
      <c r="SOF17" s="386"/>
      <c r="SOG17" s="386"/>
      <c r="SOH17" s="386"/>
      <c r="SOI17" s="386"/>
      <c r="SOJ17" s="386"/>
      <c r="SOK17" s="386"/>
      <c r="SOL17" s="386"/>
      <c r="SOM17" s="386"/>
      <c r="SON17" s="386"/>
      <c r="SOO17" s="386"/>
      <c r="SOP17" s="386"/>
      <c r="SOQ17" s="386"/>
      <c r="SOR17" s="386"/>
      <c r="SOS17" s="386"/>
      <c r="SOT17" s="386"/>
      <c r="SOU17" s="386"/>
      <c r="SOV17" s="386"/>
      <c r="SOW17" s="386"/>
      <c r="SOX17" s="386"/>
      <c r="SOY17" s="386"/>
      <c r="SOZ17" s="386"/>
      <c r="SPA17" s="386"/>
      <c r="SPB17" s="386"/>
      <c r="SPC17" s="386"/>
      <c r="SPD17" s="386"/>
      <c r="SPE17" s="386"/>
      <c r="SPF17" s="386"/>
      <c r="SPG17" s="386"/>
      <c r="SPH17" s="386"/>
      <c r="SPI17" s="386"/>
      <c r="SPJ17" s="386"/>
      <c r="SPK17" s="386"/>
      <c r="SPL17" s="386"/>
      <c r="SPM17" s="386"/>
      <c r="SPN17" s="386"/>
      <c r="SPO17" s="386"/>
      <c r="SPP17" s="386"/>
      <c r="SPQ17" s="386"/>
      <c r="SPR17" s="386"/>
      <c r="SPS17" s="386"/>
      <c r="SPT17" s="386"/>
      <c r="SPU17" s="386"/>
      <c r="SPV17" s="386"/>
      <c r="SPW17" s="386"/>
      <c r="SPX17" s="386"/>
      <c r="SPY17" s="386"/>
      <c r="SPZ17" s="386"/>
      <c r="SQA17" s="386"/>
      <c r="SQB17" s="386"/>
      <c r="SQC17" s="386"/>
      <c r="SQD17" s="386"/>
      <c r="SQE17" s="386"/>
      <c r="SQF17" s="386"/>
      <c r="SQG17" s="386"/>
      <c r="SQH17" s="386"/>
      <c r="SQI17" s="386"/>
      <c r="SQJ17" s="386"/>
      <c r="SQK17" s="386"/>
      <c r="SQL17" s="386"/>
      <c r="SQM17" s="386"/>
      <c r="SQN17" s="386"/>
      <c r="SQO17" s="386"/>
      <c r="SQP17" s="386"/>
      <c r="SQQ17" s="386"/>
      <c r="SQR17" s="386"/>
      <c r="SQS17" s="386"/>
      <c r="SQT17" s="386"/>
      <c r="SQU17" s="386"/>
      <c r="SQV17" s="386"/>
      <c r="SQW17" s="386"/>
      <c r="SQX17" s="386"/>
      <c r="SQY17" s="386"/>
      <c r="SQZ17" s="386"/>
      <c r="SRA17" s="386"/>
      <c r="SRB17" s="386"/>
      <c r="SRC17" s="386"/>
      <c r="SRD17" s="386"/>
      <c r="SRE17" s="386"/>
      <c r="SRF17" s="386"/>
      <c r="SRG17" s="386"/>
      <c r="SRH17" s="386"/>
      <c r="SRI17" s="386"/>
      <c r="SRJ17" s="386"/>
      <c r="SRK17" s="386"/>
      <c r="SRL17" s="386"/>
      <c r="SRM17" s="386"/>
      <c r="SRN17" s="386"/>
      <c r="SRO17" s="386"/>
      <c r="SRP17" s="386"/>
      <c r="SRQ17" s="386"/>
      <c r="SRR17" s="386"/>
      <c r="SRS17" s="386"/>
      <c r="SRT17" s="386"/>
      <c r="SRU17" s="386"/>
      <c r="SRV17" s="386"/>
      <c r="SRW17" s="386"/>
      <c r="SRX17" s="386"/>
      <c r="SRY17" s="386"/>
      <c r="SRZ17" s="386"/>
      <c r="SSA17" s="386"/>
      <c r="SSB17" s="386"/>
      <c r="SSC17" s="386"/>
      <c r="SSD17" s="386"/>
      <c r="SSE17" s="386"/>
      <c r="SSF17" s="386"/>
      <c r="SSG17" s="386"/>
      <c r="SSH17" s="386"/>
      <c r="SSI17" s="386"/>
      <c r="SSJ17" s="386"/>
      <c r="SSK17" s="386"/>
      <c r="SSL17" s="386"/>
      <c r="SSM17" s="386"/>
      <c r="SSN17" s="386"/>
      <c r="SSO17" s="386"/>
      <c r="SSP17" s="386"/>
      <c r="SSQ17" s="386"/>
      <c r="SSR17" s="386"/>
      <c r="SSS17" s="386"/>
      <c r="SST17" s="386"/>
      <c r="SSU17" s="386"/>
      <c r="SSV17" s="386"/>
      <c r="SSW17" s="386"/>
      <c r="SSX17" s="386"/>
      <c r="SSY17" s="386"/>
      <c r="SSZ17" s="386"/>
      <c r="STA17" s="386"/>
      <c r="STB17" s="386"/>
      <c r="STC17" s="386"/>
      <c r="STD17" s="386"/>
      <c r="STE17" s="386"/>
      <c r="STF17" s="386"/>
      <c r="STG17" s="386"/>
      <c r="STH17" s="386"/>
      <c r="STI17" s="386"/>
      <c r="STJ17" s="386"/>
      <c r="STK17" s="386"/>
      <c r="STL17" s="386"/>
      <c r="STM17" s="386"/>
      <c r="STN17" s="386"/>
      <c r="STO17" s="386"/>
      <c r="STP17" s="386"/>
      <c r="STQ17" s="386"/>
      <c r="STR17" s="386"/>
      <c r="STS17" s="386"/>
      <c r="STT17" s="386"/>
      <c r="STU17" s="386"/>
      <c r="STV17" s="386"/>
      <c r="STW17" s="386"/>
      <c r="STX17" s="386"/>
      <c r="STY17" s="386"/>
      <c r="STZ17" s="386"/>
      <c r="SUA17" s="386"/>
      <c r="SUB17" s="386"/>
      <c r="SUC17" s="386"/>
      <c r="SUD17" s="386"/>
      <c r="SUE17" s="386"/>
      <c r="SUF17" s="386"/>
      <c r="SUG17" s="386"/>
      <c r="SUH17" s="386"/>
      <c r="SUI17" s="386"/>
      <c r="SUJ17" s="386"/>
      <c r="SUK17" s="386"/>
      <c r="SUL17" s="386"/>
      <c r="SUM17" s="386"/>
      <c r="SUN17" s="386"/>
      <c r="SUO17" s="386"/>
      <c r="SUP17" s="386"/>
      <c r="SUQ17" s="386"/>
      <c r="SUR17" s="386"/>
      <c r="SUS17" s="386"/>
      <c r="SUT17" s="386"/>
      <c r="SUU17" s="386"/>
      <c r="SUV17" s="386"/>
      <c r="SUW17" s="386"/>
      <c r="SUX17" s="386"/>
      <c r="SUY17" s="386"/>
      <c r="SUZ17" s="386"/>
      <c r="SVA17" s="386"/>
      <c r="SVB17" s="386"/>
      <c r="SVC17" s="386"/>
      <c r="SVD17" s="386"/>
      <c r="SVE17" s="386"/>
      <c r="SVF17" s="386"/>
      <c r="SVG17" s="386"/>
      <c r="SVH17" s="386"/>
      <c r="SVI17" s="386"/>
      <c r="SVJ17" s="386"/>
      <c r="SVK17" s="386"/>
      <c r="SVL17" s="386"/>
      <c r="SVM17" s="386"/>
      <c r="SVN17" s="386"/>
      <c r="SVO17" s="386"/>
      <c r="SVP17" s="386"/>
      <c r="SVQ17" s="386"/>
      <c r="SVR17" s="386"/>
      <c r="SVS17" s="386"/>
      <c r="SVT17" s="386"/>
      <c r="SVU17" s="386"/>
      <c r="SVV17" s="386"/>
      <c r="SVW17" s="386"/>
      <c r="SVX17" s="386"/>
      <c r="SVY17" s="386"/>
      <c r="SVZ17" s="386"/>
      <c r="SWA17" s="386"/>
      <c r="SWB17" s="386"/>
      <c r="SWC17" s="386"/>
      <c r="SWD17" s="386"/>
      <c r="SWE17" s="386"/>
      <c r="SWF17" s="386"/>
      <c r="SWG17" s="386"/>
      <c r="SWH17" s="386"/>
      <c r="SWI17" s="386"/>
      <c r="SWJ17" s="386"/>
      <c r="SWK17" s="386"/>
      <c r="SWL17" s="386"/>
      <c r="SWM17" s="386"/>
      <c r="SWN17" s="386"/>
      <c r="SWO17" s="386"/>
      <c r="SWP17" s="386"/>
      <c r="SWQ17" s="386"/>
      <c r="SWR17" s="386"/>
      <c r="SWS17" s="386"/>
      <c r="SWT17" s="386"/>
      <c r="SWU17" s="386"/>
      <c r="SWV17" s="386"/>
      <c r="SWW17" s="386"/>
      <c r="SWX17" s="386"/>
      <c r="SWY17" s="386"/>
      <c r="SWZ17" s="386"/>
      <c r="SXA17" s="386"/>
      <c r="SXB17" s="386"/>
      <c r="SXC17" s="386"/>
      <c r="SXD17" s="386"/>
      <c r="SXE17" s="386"/>
      <c r="SXF17" s="386"/>
      <c r="SXG17" s="386"/>
      <c r="SXH17" s="386"/>
      <c r="SXI17" s="386"/>
      <c r="SXJ17" s="386"/>
      <c r="SXK17" s="386"/>
      <c r="SXL17" s="386"/>
      <c r="SXM17" s="386"/>
      <c r="SXN17" s="386"/>
      <c r="SXO17" s="386"/>
      <c r="SXP17" s="386"/>
      <c r="SXQ17" s="386"/>
      <c r="SXR17" s="386"/>
      <c r="SXS17" s="386"/>
      <c r="SXT17" s="386"/>
      <c r="SXU17" s="386"/>
      <c r="SXV17" s="386"/>
      <c r="SXW17" s="386"/>
      <c r="SXX17" s="386"/>
      <c r="SXY17" s="386"/>
      <c r="SXZ17" s="386"/>
      <c r="SYA17" s="386"/>
      <c r="SYB17" s="386"/>
      <c r="SYC17" s="386"/>
      <c r="SYD17" s="386"/>
      <c r="SYE17" s="386"/>
      <c r="SYF17" s="386"/>
      <c r="SYG17" s="386"/>
      <c r="SYH17" s="386"/>
      <c r="SYI17" s="386"/>
      <c r="SYJ17" s="386"/>
      <c r="SYK17" s="386"/>
      <c r="SYL17" s="386"/>
      <c r="SYM17" s="386"/>
      <c r="SYN17" s="386"/>
      <c r="SYO17" s="386"/>
      <c r="SYP17" s="386"/>
      <c r="SYQ17" s="386"/>
      <c r="SYR17" s="386"/>
      <c r="SYS17" s="386"/>
      <c r="SYT17" s="386"/>
      <c r="SYU17" s="386"/>
      <c r="SYV17" s="386"/>
      <c r="SYW17" s="386"/>
      <c r="SYX17" s="386"/>
      <c r="SYY17" s="386"/>
      <c r="SYZ17" s="386"/>
      <c r="SZA17" s="386"/>
      <c r="SZB17" s="386"/>
      <c r="SZC17" s="386"/>
      <c r="SZD17" s="386"/>
      <c r="SZE17" s="386"/>
      <c r="SZF17" s="386"/>
      <c r="SZG17" s="386"/>
      <c r="SZH17" s="386"/>
      <c r="SZI17" s="386"/>
      <c r="SZJ17" s="386"/>
      <c r="SZK17" s="386"/>
      <c r="SZL17" s="386"/>
      <c r="SZM17" s="386"/>
      <c r="SZN17" s="386"/>
      <c r="SZO17" s="386"/>
      <c r="SZP17" s="386"/>
      <c r="SZQ17" s="386"/>
      <c r="SZR17" s="386"/>
      <c r="SZS17" s="386"/>
      <c r="SZT17" s="386"/>
      <c r="SZU17" s="386"/>
      <c r="SZV17" s="386"/>
      <c r="SZW17" s="386"/>
      <c r="SZX17" s="386"/>
      <c r="SZY17" s="386"/>
      <c r="SZZ17" s="386"/>
      <c r="TAA17" s="386"/>
      <c r="TAB17" s="386"/>
      <c r="TAC17" s="386"/>
      <c r="TAD17" s="386"/>
      <c r="TAE17" s="386"/>
      <c r="TAF17" s="386"/>
      <c r="TAG17" s="386"/>
      <c r="TAH17" s="386"/>
      <c r="TAI17" s="386"/>
      <c r="TAJ17" s="386"/>
      <c r="TAK17" s="386"/>
      <c r="TAL17" s="386"/>
      <c r="TAM17" s="386"/>
      <c r="TAN17" s="386"/>
      <c r="TAO17" s="386"/>
      <c r="TAP17" s="386"/>
      <c r="TAQ17" s="386"/>
      <c r="TAR17" s="386"/>
      <c r="TAS17" s="386"/>
      <c r="TAT17" s="386"/>
      <c r="TAU17" s="386"/>
      <c r="TAV17" s="386"/>
      <c r="TAW17" s="386"/>
      <c r="TAX17" s="386"/>
      <c r="TAY17" s="386"/>
      <c r="TAZ17" s="386"/>
      <c r="TBA17" s="386"/>
      <c r="TBB17" s="386"/>
      <c r="TBC17" s="386"/>
      <c r="TBD17" s="386"/>
      <c r="TBE17" s="386"/>
      <c r="TBF17" s="386"/>
      <c r="TBG17" s="386"/>
      <c r="TBH17" s="386"/>
      <c r="TBI17" s="386"/>
      <c r="TBJ17" s="386"/>
      <c r="TBK17" s="386"/>
      <c r="TBL17" s="386"/>
      <c r="TBM17" s="386"/>
      <c r="TBN17" s="386"/>
      <c r="TBO17" s="386"/>
      <c r="TBP17" s="386"/>
      <c r="TBQ17" s="386"/>
      <c r="TBR17" s="386"/>
      <c r="TBS17" s="386"/>
      <c r="TBT17" s="386"/>
      <c r="TBU17" s="386"/>
      <c r="TBV17" s="386"/>
      <c r="TBW17" s="386"/>
      <c r="TBX17" s="386"/>
      <c r="TBY17" s="386"/>
      <c r="TBZ17" s="386"/>
      <c r="TCA17" s="386"/>
      <c r="TCB17" s="386"/>
      <c r="TCC17" s="386"/>
      <c r="TCD17" s="386"/>
      <c r="TCE17" s="386"/>
      <c r="TCF17" s="386"/>
      <c r="TCG17" s="386"/>
      <c r="TCH17" s="386"/>
      <c r="TCI17" s="386"/>
      <c r="TCJ17" s="386"/>
      <c r="TCK17" s="386"/>
      <c r="TCL17" s="386"/>
      <c r="TCM17" s="386"/>
      <c r="TCN17" s="386"/>
      <c r="TCO17" s="386"/>
      <c r="TCP17" s="386"/>
      <c r="TCQ17" s="386"/>
      <c r="TCR17" s="386"/>
      <c r="TCS17" s="386"/>
      <c r="TCT17" s="386"/>
      <c r="TCU17" s="386"/>
      <c r="TCV17" s="386"/>
      <c r="TCW17" s="386"/>
      <c r="TCX17" s="386"/>
      <c r="TCY17" s="386"/>
      <c r="TCZ17" s="386"/>
      <c r="TDA17" s="386"/>
      <c r="TDB17" s="386"/>
      <c r="TDC17" s="386"/>
      <c r="TDD17" s="386"/>
      <c r="TDE17" s="386"/>
      <c r="TDF17" s="386"/>
      <c r="TDG17" s="386"/>
      <c r="TDH17" s="386"/>
      <c r="TDI17" s="386"/>
      <c r="TDJ17" s="386"/>
      <c r="TDK17" s="386"/>
      <c r="TDL17" s="386"/>
      <c r="TDM17" s="386"/>
      <c r="TDN17" s="386"/>
      <c r="TDO17" s="386"/>
      <c r="TDP17" s="386"/>
      <c r="TDQ17" s="386"/>
      <c r="TDR17" s="386"/>
      <c r="TDS17" s="386"/>
      <c r="TDT17" s="386"/>
      <c r="TDU17" s="386"/>
      <c r="TDV17" s="386"/>
      <c r="TDW17" s="386"/>
      <c r="TDX17" s="386"/>
      <c r="TDY17" s="386"/>
      <c r="TDZ17" s="386"/>
      <c r="TEA17" s="386"/>
      <c r="TEB17" s="386"/>
      <c r="TEC17" s="386"/>
      <c r="TED17" s="386"/>
      <c r="TEE17" s="386"/>
      <c r="TEF17" s="386"/>
      <c r="TEG17" s="386"/>
      <c r="TEH17" s="386"/>
      <c r="TEI17" s="386"/>
      <c r="TEJ17" s="386"/>
      <c r="TEK17" s="386"/>
      <c r="TEL17" s="386"/>
      <c r="TEM17" s="386"/>
      <c r="TEN17" s="386"/>
      <c r="TEO17" s="386"/>
      <c r="TEP17" s="386"/>
      <c r="TEQ17" s="386"/>
      <c r="TER17" s="386"/>
      <c r="TES17" s="386"/>
      <c r="TET17" s="386"/>
      <c r="TEU17" s="386"/>
      <c r="TEV17" s="386"/>
      <c r="TEW17" s="386"/>
      <c r="TEX17" s="386"/>
      <c r="TEY17" s="386"/>
      <c r="TEZ17" s="386"/>
      <c r="TFA17" s="386"/>
      <c r="TFB17" s="386"/>
      <c r="TFC17" s="386"/>
      <c r="TFD17" s="386"/>
      <c r="TFE17" s="386"/>
      <c r="TFF17" s="386"/>
      <c r="TFG17" s="386"/>
      <c r="TFH17" s="386"/>
      <c r="TFI17" s="386"/>
      <c r="TFJ17" s="386"/>
      <c r="TFK17" s="386"/>
      <c r="TFL17" s="386"/>
      <c r="TFM17" s="386"/>
      <c r="TFN17" s="386"/>
      <c r="TFO17" s="386"/>
      <c r="TFP17" s="386"/>
      <c r="TFQ17" s="386"/>
      <c r="TFR17" s="386"/>
      <c r="TFS17" s="386"/>
      <c r="TFT17" s="386"/>
      <c r="TFU17" s="386"/>
      <c r="TFV17" s="386"/>
      <c r="TFW17" s="386"/>
      <c r="TFX17" s="386"/>
      <c r="TFY17" s="386"/>
      <c r="TFZ17" s="386"/>
      <c r="TGA17" s="386"/>
      <c r="TGB17" s="386"/>
      <c r="TGC17" s="386"/>
      <c r="TGD17" s="386"/>
      <c r="TGE17" s="386"/>
      <c r="TGF17" s="386"/>
      <c r="TGG17" s="386"/>
      <c r="TGH17" s="386"/>
      <c r="TGI17" s="386"/>
      <c r="TGJ17" s="386"/>
      <c r="TGK17" s="386"/>
      <c r="TGL17" s="386"/>
      <c r="TGM17" s="386"/>
      <c r="TGN17" s="386"/>
      <c r="TGO17" s="386"/>
      <c r="TGP17" s="386"/>
      <c r="TGQ17" s="386"/>
      <c r="TGR17" s="386"/>
      <c r="TGS17" s="386"/>
      <c r="TGT17" s="386"/>
      <c r="TGU17" s="386"/>
      <c r="TGV17" s="386"/>
      <c r="TGW17" s="386"/>
      <c r="TGX17" s="386"/>
      <c r="TGY17" s="386"/>
      <c r="TGZ17" s="386"/>
      <c r="THA17" s="386"/>
      <c r="THB17" s="386"/>
      <c r="THC17" s="386"/>
      <c r="THD17" s="386"/>
      <c r="THE17" s="386"/>
      <c r="THF17" s="386"/>
      <c r="THG17" s="386"/>
      <c r="THH17" s="386"/>
      <c r="THI17" s="386"/>
      <c r="THJ17" s="386"/>
      <c r="THK17" s="386"/>
      <c r="THL17" s="386"/>
      <c r="THM17" s="386"/>
      <c r="THN17" s="386"/>
      <c r="THO17" s="386"/>
      <c r="THP17" s="386"/>
      <c r="THQ17" s="386"/>
      <c r="THR17" s="386"/>
      <c r="THS17" s="386"/>
      <c r="THT17" s="386"/>
      <c r="THU17" s="386"/>
      <c r="THV17" s="386"/>
      <c r="THW17" s="386"/>
      <c r="THX17" s="386"/>
      <c r="THY17" s="386"/>
      <c r="THZ17" s="386"/>
      <c r="TIA17" s="386"/>
      <c r="TIB17" s="386"/>
      <c r="TIC17" s="386"/>
      <c r="TID17" s="386"/>
      <c r="TIE17" s="386"/>
      <c r="TIF17" s="386"/>
      <c r="TIG17" s="386"/>
      <c r="TIH17" s="386"/>
      <c r="TII17" s="386"/>
      <c r="TIJ17" s="386"/>
      <c r="TIK17" s="386"/>
      <c r="TIL17" s="386"/>
      <c r="TIM17" s="386"/>
      <c r="TIN17" s="386"/>
      <c r="TIO17" s="386"/>
      <c r="TIP17" s="386"/>
      <c r="TIQ17" s="386"/>
      <c r="TIR17" s="386"/>
      <c r="TIS17" s="386"/>
      <c r="TIT17" s="386"/>
      <c r="TIU17" s="386"/>
      <c r="TIV17" s="386"/>
      <c r="TIW17" s="386"/>
      <c r="TIX17" s="386"/>
      <c r="TIY17" s="386"/>
      <c r="TIZ17" s="386"/>
      <c r="TJA17" s="386"/>
      <c r="TJB17" s="386"/>
      <c r="TJC17" s="386"/>
      <c r="TJD17" s="386"/>
      <c r="TJE17" s="386"/>
      <c r="TJF17" s="386"/>
      <c r="TJG17" s="386"/>
      <c r="TJH17" s="386"/>
      <c r="TJI17" s="386"/>
      <c r="TJJ17" s="386"/>
      <c r="TJK17" s="386"/>
      <c r="TJL17" s="386"/>
      <c r="TJM17" s="386"/>
      <c r="TJN17" s="386"/>
      <c r="TJO17" s="386"/>
      <c r="TJP17" s="386"/>
      <c r="TJQ17" s="386"/>
      <c r="TJR17" s="386"/>
      <c r="TJS17" s="386"/>
      <c r="TJT17" s="386"/>
      <c r="TJU17" s="386"/>
      <c r="TJV17" s="386"/>
      <c r="TJW17" s="386"/>
      <c r="TJX17" s="386"/>
      <c r="TJY17" s="386"/>
      <c r="TJZ17" s="386"/>
      <c r="TKA17" s="386"/>
      <c r="TKB17" s="386"/>
      <c r="TKC17" s="386"/>
      <c r="TKD17" s="386"/>
      <c r="TKE17" s="386"/>
      <c r="TKF17" s="386"/>
      <c r="TKG17" s="386"/>
      <c r="TKH17" s="386"/>
      <c r="TKI17" s="386"/>
      <c r="TKJ17" s="386"/>
      <c r="TKK17" s="386"/>
      <c r="TKL17" s="386"/>
      <c r="TKM17" s="386"/>
      <c r="TKN17" s="386"/>
      <c r="TKO17" s="386"/>
      <c r="TKP17" s="386"/>
      <c r="TKQ17" s="386"/>
      <c r="TKR17" s="386"/>
      <c r="TKS17" s="386"/>
      <c r="TKT17" s="386"/>
      <c r="TKU17" s="386"/>
      <c r="TKV17" s="386"/>
      <c r="TKW17" s="386"/>
      <c r="TKX17" s="386"/>
      <c r="TKY17" s="386"/>
      <c r="TKZ17" s="386"/>
      <c r="TLA17" s="386"/>
      <c r="TLB17" s="386"/>
      <c r="TLC17" s="386"/>
      <c r="TLD17" s="386"/>
      <c r="TLE17" s="386"/>
      <c r="TLF17" s="386"/>
      <c r="TLG17" s="386"/>
      <c r="TLH17" s="386"/>
      <c r="TLI17" s="386"/>
      <c r="TLJ17" s="386"/>
      <c r="TLK17" s="386"/>
      <c r="TLL17" s="386"/>
      <c r="TLM17" s="386"/>
      <c r="TLN17" s="386"/>
      <c r="TLO17" s="386"/>
      <c r="TLP17" s="386"/>
      <c r="TLQ17" s="386"/>
      <c r="TLR17" s="386"/>
      <c r="TLS17" s="386"/>
      <c r="TLT17" s="386"/>
      <c r="TLU17" s="386"/>
      <c r="TLV17" s="386"/>
      <c r="TLW17" s="386"/>
      <c r="TLX17" s="386"/>
      <c r="TLY17" s="386"/>
      <c r="TLZ17" s="386"/>
      <c r="TMA17" s="386"/>
      <c r="TMB17" s="386"/>
      <c r="TMC17" s="386"/>
      <c r="TMD17" s="386"/>
      <c r="TME17" s="386"/>
      <c r="TMF17" s="386"/>
      <c r="TMG17" s="386"/>
      <c r="TMH17" s="386"/>
      <c r="TMI17" s="386"/>
      <c r="TMJ17" s="386"/>
      <c r="TMK17" s="386"/>
      <c r="TML17" s="386"/>
      <c r="TMM17" s="386"/>
      <c r="TMN17" s="386"/>
      <c r="TMO17" s="386"/>
      <c r="TMP17" s="386"/>
      <c r="TMQ17" s="386"/>
      <c r="TMR17" s="386"/>
      <c r="TMS17" s="386"/>
      <c r="TMT17" s="386"/>
      <c r="TMU17" s="386"/>
      <c r="TMV17" s="386"/>
      <c r="TMW17" s="386"/>
      <c r="TMX17" s="386"/>
      <c r="TMY17" s="386"/>
      <c r="TMZ17" s="386"/>
      <c r="TNA17" s="386"/>
      <c r="TNB17" s="386"/>
      <c r="TNC17" s="386"/>
      <c r="TND17" s="386"/>
      <c r="TNE17" s="386"/>
      <c r="TNF17" s="386"/>
      <c r="TNG17" s="386"/>
      <c r="TNH17" s="386"/>
      <c r="TNI17" s="386"/>
      <c r="TNJ17" s="386"/>
      <c r="TNK17" s="386"/>
      <c r="TNL17" s="386"/>
      <c r="TNM17" s="386"/>
      <c r="TNN17" s="386"/>
      <c r="TNO17" s="386"/>
      <c r="TNP17" s="386"/>
      <c r="TNQ17" s="386"/>
      <c r="TNR17" s="386"/>
      <c r="TNS17" s="386"/>
      <c r="TNT17" s="386"/>
      <c r="TNU17" s="386"/>
      <c r="TNV17" s="386"/>
      <c r="TNW17" s="386"/>
      <c r="TNX17" s="386"/>
      <c r="TNY17" s="386"/>
      <c r="TNZ17" s="386"/>
      <c r="TOA17" s="386"/>
      <c r="TOB17" s="386"/>
      <c r="TOC17" s="386"/>
      <c r="TOD17" s="386"/>
      <c r="TOE17" s="386"/>
      <c r="TOF17" s="386"/>
      <c r="TOG17" s="386"/>
      <c r="TOH17" s="386"/>
      <c r="TOI17" s="386"/>
      <c r="TOJ17" s="386"/>
      <c r="TOK17" s="386"/>
      <c r="TOL17" s="386"/>
      <c r="TOM17" s="386"/>
      <c r="TON17" s="386"/>
      <c r="TOO17" s="386"/>
      <c r="TOP17" s="386"/>
      <c r="TOQ17" s="386"/>
      <c r="TOR17" s="386"/>
      <c r="TOS17" s="386"/>
      <c r="TOT17" s="386"/>
      <c r="TOU17" s="386"/>
      <c r="TOV17" s="386"/>
      <c r="TOW17" s="386"/>
      <c r="TOX17" s="386"/>
      <c r="TOY17" s="386"/>
      <c r="TOZ17" s="386"/>
      <c r="TPA17" s="386"/>
      <c r="TPB17" s="386"/>
      <c r="TPC17" s="386"/>
      <c r="TPD17" s="386"/>
      <c r="TPE17" s="386"/>
      <c r="TPF17" s="386"/>
      <c r="TPG17" s="386"/>
      <c r="TPH17" s="386"/>
      <c r="TPI17" s="386"/>
      <c r="TPJ17" s="386"/>
      <c r="TPK17" s="386"/>
      <c r="TPL17" s="386"/>
      <c r="TPM17" s="386"/>
      <c r="TPN17" s="386"/>
      <c r="TPO17" s="386"/>
      <c r="TPP17" s="386"/>
      <c r="TPQ17" s="386"/>
      <c r="TPR17" s="386"/>
      <c r="TPS17" s="386"/>
      <c r="TPT17" s="386"/>
      <c r="TPU17" s="386"/>
      <c r="TPV17" s="386"/>
      <c r="TPW17" s="386"/>
      <c r="TPX17" s="386"/>
      <c r="TPY17" s="386"/>
      <c r="TPZ17" s="386"/>
      <c r="TQA17" s="386"/>
      <c r="TQB17" s="386"/>
      <c r="TQC17" s="386"/>
      <c r="TQD17" s="386"/>
      <c r="TQE17" s="386"/>
      <c r="TQF17" s="386"/>
      <c r="TQG17" s="386"/>
      <c r="TQH17" s="386"/>
      <c r="TQI17" s="386"/>
      <c r="TQJ17" s="386"/>
      <c r="TQK17" s="386"/>
      <c r="TQL17" s="386"/>
      <c r="TQM17" s="386"/>
      <c r="TQN17" s="386"/>
      <c r="TQO17" s="386"/>
      <c r="TQP17" s="386"/>
      <c r="TQQ17" s="386"/>
      <c r="TQR17" s="386"/>
      <c r="TQS17" s="386"/>
      <c r="TQT17" s="386"/>
      <c r="TQU17" s="386"/>
      <c r="TQV17" s="386"/>
      <c r="TQW17" s="386"/>
      <c r="TQX17" s="386"/>
      <c r="TQY17" s="386"/>
      <c r="TQZ17" s="386"/>
      <c r="TRA17" s="386"/>
      <c r="TRB17" s="386"/>
      <c r="TRC17" s="386"/>
      <c r="TRD17" s="386"/>
      <c r="TRE17" s="386"/>
      <c r="TRF17" s="386"/>
      <c r="TRG17" s="386"/>
      <c r="TRH17" s="386"/>
      <c r="TRI17" s="386"/>
      <c r="TRJ17" s="386"/>
      <c r="TRK17" s="386"/>
      <c r="TRL17" s="386"/>
      <c r="TRM17" s="386"/>
      <c r="TRN17" s="386"/>
      <c r="TRO17" s="386"/>
      <c r="TRP17" s="386"/>
      <c r="TRQ17" s="386"/>
      <c r="TRR17" s="386"/>
      <c r="TRS17" s="386"/>
      <c r="TRT17" s="386"/>
      <c r="TRU17" s="386"/>
      <c r="TRV17" s="386"/>
      <c r="TRW17" s="386"/>
      <c r="TRX17" s="386"/>
      <c r="TRY17" s="386"/>
      <c r="TRZ17" s="386"/>
      <c r="TSA17" s="386"/>
      <c r="TSB17" s="386"/>
      <c r="TSC17" s="386"/>
      <c r="TSD17" s="386"/>
      <c r="TSE17" s="386"/>
      <c r="TSF17" s="386"/>
      <c r="TSG17" s="386"/>
      <c r="TSH17" s="386"/>
      <c r="TSI17" s="386"/>
      <c r="TSJ17" s="386"/>
      <c r="TSK17" s="386"/>
      <c r="TSL17" s="386"/>
      <c r="TSM17" s="386"/>
      <c r="TSN17" s="386"/>
      <c r="TSO17" s="386"/>
      <c r="TSP17" s="386"/>
      <c r="TSQ17" s="386"/>
      <c r="TSR17" s="386"/>
      <c r="TSS17" s="386"/>
      <c r="TST17" s="386"/>
      <c r="TSU17" s="386"/>
      <c r="TSV17" s="386"/>
      <c r="TSW17" s="386"/>
      <c r="TSX17" s="386"/>
      <c r="TSY17" s="386"/>
      <c r="TSZ17" s="386"/>
      <c r="TTA17" s="386"/>
      <c r="TTB17" s="386"/>
      <c r="TTC17" s="386"/>
      <c r="TTD17" s="386"/>
      <c r="TTE17" s="386"/>
      <c r="TTF17" s="386"/>
      <c r="TTG17" s="386"/>
      <c r="TTH17" s="386"/>
      <c r="TTI17" s="386"/>
      <c r="TTJ17" s="386"/>
      <c r="TTK17" s="386"/>
      <c r="TTL17" s="386"/>
      <c r="TTM17" s="386"/>
      <c r="TTN17" s="386"/>
      <c r="TTO17" s="386"/>
      <c r="TTP17" s="386"/>
      <c r="TTQ17" s="386"/>
      <c r="TTR17" s="386"/>
      <c r="TTS17" s="386"/>
      <c r="TTT17" s="386"/>
      <c r="TTU17" s="386"/>
      <c r="TTV17" s="386"/>
      <c r="TTW17" s="386"/>
      <c r="TTX17" s="386"/>
      <c r="TTY17" s="386"/>
      <c r="TTZ17" s="386"/>
      <c r="TUA17" s="386"/>
      <c r="TUB17" s="386"/>
      <c r="TUC17" s="386"/>
      <c r="TUD17" s="386"/>
      <c r="TUE17" s="386"/>
      <c r="TUF17" s="386"/>
      <c r="TUG17" s="386"/>
      <c r="TUH17" s="386"/>
      <c r="TUI17" s="386"/>
      <c r="TUJ17" s="386"/>
      <c r="TUK17" s="386"/>
      <c r="TUL17" s="386"/>
      <c r="TUM17" s="386"/>
      <c r="TUN17" s="386"/>
      <c r="TUO17" s="386"/>
      <c r="TUP17" s="386"/>
      <c r="TUQ17" s="386"/>
      <c r="TUR17" s="386"/>
      <c r="TUS17" s="386"/>
      <c r="TUT17" s="386"/>
      <c r="TUU17" s="386"/>
      <c r="TUV17" s="386"/>
      <c r="TUW17" s="386"/>
      <c r="TUX17" s="386"/>
      <c r="TUY17" s="386"/>
      <c r="TUZ17" s="386"/>
      <c r="TVA17" s="386"/>
      <c r="TVB17" s="386"/>
      <c r="TVC17" s="386"/>
      <c r="TVD17" s="386"/>
      <c r="TVE17" s="386"/>
      <c r="TVF17" s="386"/>
      <c r="TVG17" s="386"/>
      <c r="TVH17" s="386"/>
      <c r="TVI17" s="386"/>
      <c r="TVJ17" s="386"/>
      <c r="TVK17" s="386"/>
      <c r="TVL17" s="386"/>
      <c r="TVM17" s="386"/>
      <c r="TVN17" s="386"/>
      <c r="TVO17" s="386"/>
      <c r="TVP17" s="386"/>
      <c r="TVQ17" s="386"/>
      <c r="TVR17" s="386"/>
      <c r="TVS17" s="386"/>
      <c r="TVT17" s="386"/>
      <c r="TVU17" s="386"/>
      <c r="TVV17" s="386"/>
      <c r="TVW17" s="386"/>
      <c r="TVX17" s="386"/>
      <c r="TVY17" s="386"/>
      <c r="TVZ17" s="386"/>
      <c r="TWA17" s="386"/>
      <c r="TWB17" s="386"/>
      <c r="TWC17" s="386"/>
      <c r="TWD17" s="386"/>
      <c r="TWE17" s="386"/>
      <c r="TWF17" s="386"/>
      <c r="TWG17" s="386"/>
      <c r="TWH17" s="386"/>
      <c r="TWI17" s="386"/>
      <c r="TWJ17" s="386"/>
      <c r="TWK17" s="386"/>
      <c r="TWL17" s="386"/>
      <c r="TWM17" s="386"/>
      <c r="TWN17" s="386"/>
      <c r="TWO17" s="386"/>
      <c r="TWP17" s="386"/>
      <c r="TWQ17" s="386"/>
      <c r="TWR17" s="386"/>
      <c r="TWS17" s="386"/>
      <c r="TWT17" s="386"/>
      <c r="TWU17" s="386"/>
      <c r="TWV17" s="386"/>
      <c r="TWW17" s="386"/>
      <c r="TWX17" s="386"/>
      <c r="TWY17" s="386"/>
      <c r="TWZ17" s="386"/>
      <c r="TXA17" s="386"/>
      <c r="TXB17" s="386"/>
      <c r="TXC17" s="386"/>
      <c r="TXD17" s="386"/>
      <c r="TXE17" s="386"/>
      <c r="TXF17" s="386"/>
      <c r="TXG17" s="386"/>
      <c r="TXH17" s="386"/>
      <c r="TXI17" s="386"/>
      <c r="TXJ17" s="386"/>
      <c r="TXK17" s="386"/>
      <c r="TXL17" s="386"/>
      <c r="TXM17" s="386"/>
      <c r="TXN17" s="386"/>
      <c r="TXO17" s="386"/>
      <c r="TXP17" s="386"/>
      <c r="TXQ17" s="386"/>
      <c r="TXR17" s="386"/>
      <c r="TXS17" s="386"/>
      <c r="TXT17" s="386"/>
      <c r="TXU17" s="386"/>
      <c r="TXV17" s="386"/>
      <c r="TXW17" s="386"/>
      <c r="TXX17" s="386"/>
      <c r="TXY17" s="386"/>
      <c r="TXZ17" s="386"/>
      <c r="TYA17" s="386"/>
      <c r="TYB17" s="386"/>
      <c r="TYC17" s="386"/>
      <c r="TYD17" s="386"/>
      <c r="TYE17" s="386"/>
      <c r="TYF17" s="386"/>
      <c r="TYG17" s="386"/>
      <c r="TYH17" s="386"/>
      <c r="TYI17" s="386"/>
      <c r="TYJ17" s="386"/>
      <c r="TYK17" s="386"/>
      <c r="TYL17" s="386"/>
      <c r="TYM17" s="386"/>
      <c r="TYN17" s="386"/>
      <c r="TYO17" s="386"/>
      <c r="TYP17" s="386"/>
      <c r="TYQ17" s="386"/>
      <c r="TYR17" s="386"/>
      <c r="TYS17" s="386"/>
      <c r="TYT17" s="386"/>
      <c r="TYU17" s="386"/>
      <c r="TYV17" s="386"/>
      <c r="TYW17" s="386"/>
      <c r="TYX17" s="386"/>
      <c r="TYY17" s="386"/>
      <c r="TYZ17" s="386"/>
      <c r="TZA17" s="386"/>
      <c r="TZB17" s="386"/>
      <c r="TZC17" s="386"/>
      <c r="TZD17" s="386"/>
      <c r="TZE17" s="386"/>
      <c r="TZF17" s="386"/>
      <c r="TZG17" s="386"/>
      <c r="TZH17" s="386"/>
      <c r="TZI17" s="386"/>
      <c r="TZJ17" s="386"/>
      <c r="TZK17" s="386"/>
      <c r="TZL17" s="386"/>
      <c r="TZM17" s="386"/>
      <c r="TZN17" s="386"/>
      <c r="TZO17" s="386"/>
      <c r="TZP17" s="386"/>
      <c r="TZQ17" s="386"/>
      <c r="TZR17" s="386"/>
      <c r="TZS17" s="386"/>
      <c r="TZT17" s="386"/>
      <c r="TZU17" s="386"/>
      <c r="TZV17" s="386"/>
      <c r="TZW17" s="386"/>
      <c r="TZX17" s="386"/>
      <c r="TZY17" s="386"/>
      <c r="TZZ17" s="386"/>
      <c r="UAA17" s="386"/>
      <c r="UAB17" s="386"/>
      <c r="UAC17" s="386"/>
      <c r="UAD17" s="386"/>
      <c r="UAE17" s="386"/>
      <c r="UAF17" s="386"/>
      <c r="UAG17" s="386"/>
      <c r="UAH17" s="386"/>
      <c r="UAI17" s="386"/>
      <c r="UAJ17" s="386"/>
      <c r="UAK17" s="386"/>
      <c r="UAL17" s="386"/>
      <c r="UAM17" s="386"/>
      <c r="UAN17" s="386"/>
      <c r="UAO17" s="386"/>
      <c r="UAP17" s="386"/>
      <c r="UAQ17" s="386"/>
      <c r="UAR17" s="386"/>
      <c r="UAS17" s="386"/>
      <c r="UAT17" s="386"/>
      <c r="UAU17" s="386"/>
      <c r="UAV17" s="386"/>
      <c r="UAW17" s="386"/>
      <c r="UAX17" s="386"/>
      <c r="UAY17" s="386"/>
      <c r="UAZ17" s="386"/>
      <c r="UBA17" s="386"/>
      <c r="UBB17" s="386"/>
      <c r="UBC17" s="386"/>
      <c r="UBD17" s="386"/>
      <c r="UBE17" s="386"/>
      <c r="UBF17" s="386"/>
      <c r="UBG17" s="386"/>
      <c r="UBH17" s="386"/>
      <c r="UBI17" s="386"/>
      <c r="UBJ17" s="386"/>
      <c r="UBK17" s="386"/>
      <c r="UBL17" s="386"/>
      <c r="UBM17" s="386"/>
      <c r="UBN17" s="386"/>
      <c r="UBO17" s="386"/>
      <c r="UBP17" s="386"/>
      <c r="UBQ17" s="386"/>
      <c r="UBR17" s="386"/>
      <c r="UBS17" s="386"/>
      <c r="UBT17" s="386"/>
      <c r="UBU17" s="386"/>
      <c r="UBV17" s="386"/>
      <c r="UBW17" s="386"/>
      <c r="UBX17" s="386"/>
      <c r="UBY17" s="386"/>
      <c r="UBZ17" s="386"/>
      <c r="UCA17" s="386"/>
      <c r="UCB17" s="386"/>
      <c r="UCC17" s="386"/>
      <c r="UCD17" s="386"/>
      <c r="UCE17" s="386"/>
      <c r="UCF17" s="386"/>
      <c r="UCG17" s="386"/>
      <c r="UCH17" s="386"/>
      <c r="UCI17" s="386"/>
      <c r="UCJ17" s="386"/>
      <c r="UCK17" s="386"/>
      <c r="UCL17" s="386"/>
      <c r="UCM17" s="386"/>
      <c r="UCN17" s="386"/>
      <c r="UCO17" s="386"/>
      <c r="UCP17" s="386"/>
      <c r="UCQ17" s="386"/>
      <c r="UCR17" s="386"/>
      <c r="UCS17" s="386"/>
      <c r="UCT17" s="386"/>
      <c r="UCU17" s="386"/>
      <c r="UCV17" s="386"/>
      <c r="UCW17" s="386"/>
      <c r="UCX17" s="386"/>
      <c r="UCY17" s="386"/>
      <c r="UCZ17" s="386"/>
      <c r="UDA17" s="386"/>
      <c r="UDB17" s="386"/>
      <c r="UDC17" s="386"/>
      <c r="UDD17" s="386"/>
      <c r="UDE17" s="386"/>
      <c r="UDF17" s="386"/>
      <c r="UDG17" s="386"/>
      <c r="UDH17" s="386"/>
      <c r="UDI17" s="386"/>
      <c r="UDJ17" s="386"/>
      <c r="UDK17" s="386"/>
      <c r="UDL17" s="386"/>
      <c r="UDM17" s="386"/>
      <c r="UDN17" s="386"/>
      <c r="UDO17" s="386"/>
      <c r="UDP17" s="386"/>
      <c r="UDQ17" s="386"/>
      <c r="UDR17" s="386"/>
      <c r="UDS17" s="386"/>
      <c r="UDT17" s="386"/>
      <c r="UDU17" s="386"/>
      <c r="UDV17" s="386"/>
      <c r="UDW17" s="386"/>
      <c r="UDX17" s="386"/>
      <c r="UDY17" s="386"/>
      <c r="UDZ17" s="386"/>
      <c r="UEA17" s="386"/>
      <c r="UEB17" s="386"/>
      <c r="UEC17" s="386"/>
      <c r="UED17" s="386"/>
      <c r="UEE17" s="386"/>
      <c r="UEF17" s="386"/>
      <c r="UEG17" s="386"/>
      <c r="UEH17" s="386"/>
      <c r="UEI17" s="386"/>
      <c r="UEJ17" s="386"/>
      <c r="UEK17" s="386"/>
      <c r="UEL17" s="386"/>
      <c r="UEM17" s="386"/>
      <c r="UEN17" s="386"/>
      <c r="UEO17" s="386"/>
      <c r="UEP17" s="386"/>
      <c r="UEQ17" s="386"/>
      <c r="UER17" s="386"/>
      <c r="UES17" s="386"/>
      <c r="UET17" s="386"/>
      <c r="UEU17" s="386"/>
      <c r="UEV17" s="386"/>
      <c r="UEW17" s="386"/>
      <c r="UEX17" s="386"/>
      <c r="UEY17" s="386"/>
      <c r="UEZ17" s="386"/>
      <c r="UFA17" s="386"/>
      <c r="UFB17" s="386"/>
      <c r="UFC17" s="386"/>
      <c r="UFD17" s="386"/>
      <c r="UFE17" s="386"/>
      <c r="UFF17" s="386"/>
      <c r="UFG17" s="386"/>
      <c r="UFH17" s="386"/>
      <c r="UFI17" s="386"/>
      <c r="UFJ17" s="386"/>
      <c r="UFK17" s="386"/>
      <c r="UFL17" s="386"/>
      <c r="UFM17" s="386"/>
      <c r="UFN17" s="386"/>
      <c r="UFO17" s="386"/>
      <c r="UFP17" s="386"/>
      <c r="UFQ17" s="386"/>
      <c r="UFR17" s="386"/>
      <c r="UFS17" s="386"/>
      <c r="UFT17" s="386"/>
      <c r="UFU17" s="386"/>
      <c r="UFV17" s="386"/>
      <c r="UFW17" s="386"/>
      <c r="UFX17" s="386"/>
      <c r="UFY17" s="386"/>
      <c r="UFZ17" s="386"/>
      <c r="UGA17" s="386"/>
      <c r="UGB17" s="386"/>
      <c r="UGC17" s="386"/>
      <c r="UGD17" s="386"/>
      <c r="UGE17" s="386"/>
      <c r="UGF17" s="386"/>
      <c r="UGG17" s="386"/>
      <c r="UGH17" s="386"/>
      <c r="UGI17" s="386"/>
      <c r="UGJ17" s="386"/>
      <c r="UGK17" s="386"/>
      <c r="UGL17" s="386"/>
      <c r="UGM17" s="386"/>
      <c r="UGN17" s="386"/>
      <c r="UGO17" s="386"/>
      <c r="UGP17" s="386"/>
      <c r="UGQ17" s="386"/>
      <c r="UGR17" s="386"/>
      <c r="UGS17" s="386"/>
      <c r="UGT17" s="386"/>
      <c r="UGU17" s="386"/>
      <c r="UGV17" s="386"/>
      <c r="UGW17" s="386"/>
      <c r="UGX17" s="386"/>
      <c r="UGY17" s="386"/>
      <c r="UGZ17" s="386"/>
      <c r="UHA17" s="386"/>
      <c r="UHB17" s="386"/>
      <c r="UHC17" s="386"/>
      <c r="UHD17" s="386"/>
      <c r="UHE17" s="386"/>
      <c r="UHF17" s="386"/>
      <c r="UHG17" s="386"/>
      <c r="UHH17" s="386"/>
      <c r="UHI17" s="386"/>
      <c r="UHJ17" s="386"/>
      <c r="UHK17" s="386"/>
      <c r="UHL17" s="386"/>
      <c r="UHM17" s="386"/>
      <c r="UHN17" s="386"/>
      <c r="UHO17" s="386"/>
      <c r="UHP17" s="386"/>
      <c r="UHQ17" s="386"/>
      <c r="UHR17" s="386"/>
      <c r="UHS17" s="386"/>
      <c r="UHT17" s="386"/>
      <c r="UHU17" s="386"/>
      <c r="UHV17" s="386"/>
      <c r="UHW17" s="386"/>
      <c r="UHX17" s="386"/>
      <c r="UHY17" s="386"/>
      <c r="UHZ17" s="386"/>
      <c r="UIA17" s="386"/>
      <c r="UIB17" s="386"/>
      <c r="UIC17" s="386"/>
      <c r="UID17" s="386"/>
      <c r="UIE17" s="386"/>
      <c r="UIF17" s="386"/>
      <c r="UIG17" s="386"/>
      <c r="UIH17" s="386"/>
      <c r="UII17" s="386"/>
      <c r="UIJ17" s="386"/>
      <c r="UIK17" s="386"/>
      <c r="UIL17" s="386"/>
      <c r="UIM17" s="386"/>
      <c r="UIN17" s="386"/>
      <c r="UIO17" s="386"/>
      <c r="UIP17" s="386"/>
      <c r="UIQ17" s="386"/>
      <c r="UIR17" s="386"/>
      <c r="UIS17" s="386"/>
      <c r="UIT17" s="386"/>
      <c r="UIU17" s="386"/>
      <c r="UIV17" s="386"/>
      <c r="UIW17" s="386"/>
      <c r="UIX17" s="386"/>
      <c r="UIY17" s="386"/>
      <c r="UIZ17" s="386"/>
      <c r="UJA17" s="386"/>
      <c r="UJB17" s="386"/>
      <c r="UJC17" s="386"/>
      <c r="UJD17" s="386"/>
      <c r="UJE17" s="386"/>
      <c r="UJF17" s="386"/>
      <c r="UJG17" s="386"/>
      <c r="UJH17" s="386"/>
      <c r="UJI17" s="386"/>
      <c r="UJJ17" s="386"/>
      <c r="UJK17" s="386"/>
      <c r="UJL17" s="386"/>
      <c r="UJM17" s="386"/>
      <c r="UJN17" s="386"/>
      <c r="UJO17" s="386"/>
      <c r="UJP17" s="386"/>
      <c r="UJQ17" s="386"/>
      <c r="UJR17" s="386"/>
      <c r="UJS17" s="386"/>
      <c r="UJT17" s="386"/>
      <c r="UJU17" s="386"/>
      <c r="UJV17" s="386"/>
      <c r="UJW17" s="386"/>
      <c r="UJX17" s="386"/>
      <c r="UJY17" s="386"/>
      <c r="UJZ17" s="386"/>
      <c r="UKA17" s="386"/>
      <c r="UKB17" s="386"/>
      <c r="UKC17" s="386"/>
      <c r="UKD17" s="386"/>
      <c r="UKE17" s="386"/>
      <c r="UKF17" s="386"/>
      <c r="UKG17" s="386"/>
      <c r="UKH17" s="386"/>
      <c r="UKI17" s="386"/>
      <c r="UKJ17" s="386"/>
      <c r="UKK17" s="386"/>
      <c r="UKL17" s="386"/>
      <c r="UKM17" s="386"/>
      <c r="UKN17" s="386"/>
      <c r="UKO17" s="386"/>
      <c r="UKP17" s="386"/>
      <c r="UKQ17" s="386"/>
      <c r="UKR17" s="386"/>
      <c r="UKS17" s="386"/>
      <c r="UKT17" s="386"/>
      <c r="UKU17" s="386"/>
      <c r="UKV17" s="386"/>
      <c r="UKW17" s="386"/>
      <c r="UKX17" s="386"/>
      <c r="UKY17" s="386"/>
      <c r="UKZ17" s="386"/>
      <c r="ULA17" s="386"/>
      <c r="ULB17" s="386"/>
      <c r="ULC17" s="386"/>
      <c r="ULD17" s="386"/>
      <c r="ULE17" s="386"/>
      <c r="ULF17" s="386"/>
      <c r="ULG17" s="386"/>
      <c r="ULH17" s="386"/>
      <c r="ULI17" s="386"/>
      <c r="ULJ17" s="386"/>
      <c r="ULK17" s="386"/>
      <c r="ULL17" s="386"/>
      <c r="ULM17" s="386"/>
      <c r="ULN17" s="386"/>
      <c r="ULO17" s="386"/>
      <c r="ULP17" s="386"/>
      <c r="ULQ17" s="386"/>
      <c r="ULR17" s="386"/>
      <c r="ULS17" s="386"/>
      <c r="ULT17" s="386"/>
      <c r="ULU17" s="386"/>
      <c r="ULV17" s="386"/>
      <c r="ULW17" s="386"/>
      <c r="ULX17" s="386"/>
      <c r="ULY17" s="386"/>
      <c r="ULZ17" s="386"/>
      <c r="UMA17" s="386"/>
      <c r="UMB17" s="386"/>
      <c r="UMC17" s="386"/>
      <c r="UMD17" s="386"/>
      <c r="UME17" s="386"/>
      <c r="UMF17" s="386"/>
      <c r="UMG17" s="386"/>
      <c r="UMH17" s="386"/>
      <c r="UMI17" s="386"/>
      <c r="UMJ17" s="386"/>
      <c r="UMK17" s="386"/>
      <c r="UML17" s="386"/>
      <c r="UMM17" s="386"/>
      <c r="UMN17" s="386"/>
      <c r="UMO17" s="386"/>
      <c r="UMP17" s="386"/>
      <c r="UMQ17" s="386"/>
      <c r="UMR17" s="386"/>
      <c r="UMS17" s="386"/>
      <c r="UMT17" s="386"/>
      <c r="UMU17" s="386"/>
      <c r="UMV17" s="386"/>
      <c r="UMW17" s="386"/>
      <c r="UMX17" s="386"/>
      <c r="UMY17" s="386"/>
      <c r="UMZ17" s="386"/>
      <c r="UNA17" s="386"/>
      <c r="UNB17" s="386"/>
      <c r="UNC17" s="386"/>
      <c r="UND17" s="386"/>
      <c r="UNE17" s="386"/>
      <c r="UNF17" s="386"/>
      <c r="UNG17" s="386"/>
      <c r="UNH17" s="386"/>
      <c r="UNI17" s="386"/>
      <c r="UNJ17" s="386"/>
      <c r="UNK17" s="386"/>
      <c r="UNL17" s="386"/>
      <c r="UNM17" s="386"/>
      <c r="UNN17" s="386"/>
      <c r="UNO17" s="386"/>
      <c r="UNP17" s="386"/>
      <c r="UNQ17" s="386"/>
      <c r="UNR17" s="386"/>
      <c r="UNS17" s="386"/>
      <c r="UNT17" s="386"/>
      <c r="UNU17" s="386"/>
      <c r="UNV17" s="386"/>
      <c r="UNW17" s="386"/>
      <c r="UNX17" s="386"/>
      <c r="UNY17" s="386"/>
      <c r="UNZ17" s="386"/>
      <c r="UOA17" s="386"/>
      <c r="UOB17" s="386"/>
      <c r="UOC17" s="386"/>
      <c r="UOD17" s="386"/>
      <c r="UOE17" s="386"/>
      <c r="UOF17" s="386"/>
      <c r="UOG17" s="386"/>
      <c r="UOH17" s="386"/>
      <c r="UOI17" s="386"/>
      <c r="UOJ17" s="386"/>
      <c r="UOK17" s="386"/>
      <c r="UOL17" s="386"/>
      <c r="UOM17" s="386"/>
      <c r="UON17" s="386"/>
      <c r="UOO17" s="386"/>
      <c r="UOP17" s="386"/>
      <c r="UOQ17" s="386"/>
      <c r="UOR17" s="386"/>
      <c r="UOS17" s="386"/>
      <c r="UOT17" s="386"/>
      <c r="UOU17" s="386"/>
      <c r="UOV17" s="386"/>
      <c r="UOW17" s="386"/>
      <c r="UOX17" s="386"/>
      <c r="UOY17" s="386"/>
      <c r="UOZ17" s="386"/>
      <c r="UPA17" s="386"/>
      <c r="UPB17" s="386"/>
      <c r="UPC17" s="386"/>
      <c r="UPD17" s="386"/>
      <c r="UPE17" s="386"/>
      <c r="UPF17" s="386"/>
      <c r="UPG17" s="386"/>
      <c r="UPH17" s="386"/>
      <c r="UPI17" s="386"/>
      <c r="UPJ17" s="386"/>
      <c r="UPK17" s="386"/>
      <c r="UPL17" s="386"/>
      <c r="UPM17" s="386"/>
      <c r="UPN17" s="386"/>
      <c r="UPO17" s="386"/>
      <c r="UPP17" s="386"/>
      <c r="UPQ17" s="386"/>
      <c r="UPR17" s="386"/>
      <c r="UPS17" s="386"/>
      <c r="UPT17" s="386"/>
      <c r="UPU17" s="386"/>
      <c r="UPV17" s="386"/>
      <c r="UPW17" s="386"/>
      <c r="UPX17" s="386"/>
      <c r="UPY17" s="386"/>
      <c r="UPZ17" s="386"/>
      <c r="UQA17" s="386"/>
      <c r="UQB17" s="386"/>
      <c r="UQC17" s="386"/>
      <c r="UQD17" s="386"/>
      <c r="UQE17" s="386"/>
      <c r="UQF17" s="386"/>
      <c r="UQG17" s="386"/>
      <c r="UQH17" s="386"/>
      <c r="UQI17" s="386"/>
      <c r="UQJ17" s="386"/>
      <c r="UQK17" s="386"/>
      <c r="UQL17" s="386"/>
      <c r="UQM17" s="386"/>
      <c r="UQN17" s="386"/>
      <c r="UQO17" s="386"/>
      <c r="UQP17" s="386"/>
      <c r="UQQ17" s="386"/>
      <c r="UQR17" s="386"/>
      <c r="UQS17" s="386"/>
      <c r="UQT17" s="386"/>
      <c r="UQU17" s="386"/>
      <c r="UQV17" s="386"/>
      <c r="UQW17" s="386"/>
      <c r="UQX17" s="386"/>
      <c r="UQY17" s="386"/>
      <c r="UQZ17" s="386"/>
      <c r="URA17" s="386"/>
      <c r="URB17" s="386"/>
      <c r="URC17" s="386"/>
      <c r="URD17" s="386"/>
      <c r="URE17" s="386"/>
      <c r="URF17" s="386"/>
      <c r="URG17" s="386"/>
      <c r="URH17" s="386"/>
      <c r="URI17" s="386"/>
      <c r="URJ17" s="386"/>
      <c r="URK17" s="386"/>
      <c r="URL17" s="386"/>
      <c r="URM17" s="386"/>
      <c r="URN17" s="386"/>
      <c r="URO17" s="386"/>
      <c r="URP17" s="386"/>
      <c r="URQ17" s="386"/>
      <c r="URR17" s="386"/>
      <c r="URS17" s="386"/>
      <c r="URT17" s="386"/>
      <c r="URU17" s="386"/>
      <c r="URV17" s="386"/>
      <c r="URW17" s="386"/>
      <c r="URX17" s="386"/>
      <c r="URY17" s="386"/>
      <c r="URZ17" s="386"/>
      <c r="USA17" s="386"/>
      <c r="USB17" s="386"/>
      <c r="USC17" s="386"/>
      <c r="USD17" s="386"/>
      <c r="USE17" s="386"/>
      <c r="USF17" s="386"/>
      <c r="USG17" s="386"/>
      <c r="USH17" s="386"/>
      <c r="USI17" s="386"/>
      <c r="USJ17" s="386"/>
      <c r="USK17" s="386"/>
      <c r="USL17" s="386"/>
      <c r="USM17" s="386"/>
      <c r="USN17" s="386"/>
      <c r="USO17" s="386"/>
      <c r="USP17" s="386"/>
      <c r="USQ17" s="386"/>
      <c r="USR17" s="386"/>
      <c r="USS17" s="386"/>
      <c r="UST17" s="386"/>
      <c r="USU17" s="386"/>
      <c r="USV17" s="386"/>
      <c r="USW17" s="386"/>
      <c r="USX17" s="386"/>
      <c r="USY17" s="386"/>
      <c r="USZ17" s="386"/>
      <c r="UTA17" s="386"/>
      <c r="UTB17" s="386"/>
      <c r="UTC17" s="386"/>
      <c r="UTD17" s="386"/>
      <c r="UTE17" s="386"/>
      <c r="UTF17" s="386"/>
      <c r="UTG17" s="386"/>
      <c r="UTH17" s="386"/>
      <c r="UTI17" s="386"/>
      <c r="UTJ17" s="386"/>
      <c r="UTK17" s="386"/>
      <c r="UTL17" s="386"/>
      <c r="UTM17" s="386"/>
      <c r="UTN17" s="386"/>
      <c r="UTO17" s="386"/>
      <c r="UTP17" s="386"/>
      <c r="UTQ17" s="386"/>
      <c r="UTR17" s="386"/>
      <c r="UTS17" s="386"/>
      <c r="UTT17" s="386"/>
      <c r="UTU17" s="386"/>
      <c r="UTV17" s="386"/>
      <c r="UTW17" s="386"/>
      <c r="UTX17" s="386"/>
      <c r="UTY17" s="386"/>
      <c r="UTZ17" s="386"/>
      <c r="UUA17" s="386"/>
      <c r="UUB17" s="386"/>
      <c r="UUC17" s="386"/>
      <c r="UUD17" s="386"/>
      <c r="UUE17" s="386"/>
      <c r="UUF17" s="386"/>
      <c r="UUG17" s="386"/>
      <c r="UUH17" s="386"/>
      <c r="UUI17" s="386"/>
      <c r="UUJ17" s="386"/>
      <c r="UUK17" s="386"/>
      <c r="UUL17" s="386"/>
      <c r="UUM17" s="386"/>
      <c r="UUN17" s="386"/>
      <c r="UUO17" s="386"/>
      <c r="UUP17" s="386"/>
      <c r="UUQ17" s="386"/>
      <c r="UUR17" s="386"/>
      <c r="UUS17" s="386"/>
      <c r="UUT17" s="386"/>
      <c r="UUU17" s="386"/>
      <c r="UUV17" s="386"/>
      <c r="UUW17" s="386"/>
      <c r="UUX17" s="386"/>
      <c r="UUY17" s="386"/>
      <c r="UUZ17" s="386"/>
      <c r="UVA17" s="386"/>
      <c r="UVB17" s="386"/>
      <c r="UVC17" s="386"/>
      <c r="UVD17" s="386"/>
      <c r="UVE17" s="386"/>
      <c r="UVF17" s="386"/>
      <c r="UVG17" s="386"/>
      <c r="UVH17" s="386"/>
      <c r="UVI17" s="386"/>
      <c r="UVJ17" s="386"/>
      <c r="UVK17" s="386"/>
      <c r="UVL17" s="386"/>
      <c r="UVM17" s="386"/>
      <c r="UVN17" s="386"/>
      <c r="UVO17" s="386"/>
      <c r="UVP17" s="386"/>
      <c r="UVQ17" s="386"/>
      <c r="UVR17" s="386"/>
      <c r="UVS17" s="386"/>
      <c r="UVT17" s="386"/>
      <c r="UVU17" s="386"/>
      <c r="UVV17" s="386"/>
      <c r="UVW17" s="386"/>
      <c r="UVX17" s="386"/>
      <c r="UVY17" s="386"/>
      <c r="UVZ17" s="386"/>
      <c r="UWA17" s="386"/>
      <c r="UWB17" s="386"/>
      <c r="UWC17" s="386"/>
      <c r="UWD17" s="386"/>
      <c r="UWE17" s="386"/>
      <c r="UWF17" s="386"/>
      <c r="UWG17" s="386"/>
      <c r="UWH17" s="386"/>
      <c r="UWI17" s="386"/>
      <c r="UWJ17" s="386"/>
      <c r="UWK17" s="386"/>
      <c r="UWL17" s="386"/>
      <c r="UWM17" s="386"/>
      <c r="UWN17" s="386"/>
      <c r="UWO17" s="386"/>
      <c r="UWP17" s="386"/>
      <c r="UWQ17" s="386"/>
      <c r="UWR17" s="386"/>
      <c r="UWS17" s="386"/>
      <c r="UWT17" s="386"/>
      <c r="UWU17" s="386"/>
      <c r="UWV17" s="386"/>
      <c r="UWW17" s="386"/>
      <c r="UWX17" s="386"/>
      <c r="UWY17" s="386"/>
      <c r="UWZ17" s="386"/>
      <c r="UXA17" s="386"/>
      <c r="UXB17" s="386"/>
      <c r="UXC17" s="386"/>
      <c r="UXD17" s="386"/>
      <c r="UXE17" s="386"/>
      <c r="UXF17" s="386"/>
      <c r="UXG17" s="386"/>
      <c r="UXH17" s="386"/>
      <c r="UXI17" s="386"/>
      <c r="UXJ17" s="386"/>
      <c r="UXK17" s="386"/>
      <c r="UXL17" s="386"/>
      <c r="UXM17" s="386"/>
      <c r="UXN17" s="386"/>
      <c r="UXO17" s="386"/>
      <c r="UXP17" s="386"/>
      <c r="UXQ17" s="386"/>
      <c r="UXR17" s="386"/>
      <c r="UXS17" s="386"/>
      <c r="UXT17" s="386"/>
      <c r="UXU17" s="386"/>
      <c r="UXV17" s="386"/>
      <c r="UXW17" s="386"/>
      <c r="UXX17" s="386"/>
      <c r="UXY17" s="386"/>
      <c r="UXZ17" s="386"/>
      <c r="UYA17" s="386"/>
      <c r="UYB17" s="386"/>
      <c r="UYC17" s="386"/>
      <c r="UYD17" s="386"/>
      <c r="UYE17" s="386"/>
      <c r="UYF17" s="386"/>
      <c r="UYG17" s="386"/>
      <c r="UYH17" s="386"/>
      <c r="UYI17" s="386"/>
      <c r="UYJ17" s="386"/>
      <c r="UYK17" s="386"/>
      <c r="UYL17" s="386"/>
      <c r="UYM17" s="386"/>
      <c r="UYN17" s="386"/>
      <c r="UYO17" s="386"/>
      <c r="UYP17" s="386"/>
      <c r="UYQ17" s="386"/>
      <c r="UYR17" s="386"/>
      <c r="UYS17" s="386"/>
      <c r="UYT17" s="386"/>
      <c r="UYU17" s="386"/>
      <c r="UYV17" s="386"/>
      <c r="UYW17" s="386"/>
      <c r="UYX17" s="386"/>
      <c r="UYY17" s="386"/>
      <c r="UYZ17" s="386"/>
      <c r="UZA17" s="386"/>
      <c r="UZB17" s="386"/>
      <c r="UZC17" s="386"/>
      <c r="UZD17" s="386"/>
      <c r="UZE17" s="386"/>
      <c r="UZF17" s="386"/>
      <c r="UZG17" s="386"/>
      <c r="UZH17" s="386"/>
      <c r="UZI17" s="386"/>
      <c r="UZJ17" s="386"/>
      <c r="UZK17" s="386"/>
      <c r="UZL17" s="386"/>
      <c r="UZM17" s="386"/>
      <c r="UZN17" s="386"/>
      <c r="UZO17" s="386"/>
      <c r="UZP17" s="386"/>
      <c r="UZQ17" s="386"/>
      <c r="UZR17" s="386"/>
      <c r="UZS17" s="386"/>
      <c r="UZT17" s="386"/>
      <c r="UZU17" s="386"/>
      <c r="UZV17" s="386"/>
      <c r="UZW17" s="386"/>
      <c r="UZX17" s="386"/>
      <c r="UZY17" s="386"/>
      <c r="UZZ17" s="386"/>
      <c r="VAA17" s="386"/>
      <c r="VAB17" s="386"/>
      <c r="VAC17" s="386"/>
      <c r="VAD17" s="386"/>
      <c r="VAE17" s="386"/>
      <c r="VAF17" s="386"/>
      <c r="VAG17" s="386"/>
      <c r="VAH17" s="386"/>
      <c r="VAI17" s="386"/>
      <c r="VAJ17" s="386"/>
      <c r="VAK17" s="386"/>
      <c r="VAL17" s="386"/>
      <c r="VAM17" s="386"/>
      <c r="VAN17" s="386"/>
      <c r="VAO17" s="386"/>
      <c r="VAP17" s="386"/>
      <c r="VAQ17" s="386"/>
      <c r="VAR17" s="386"/>
      <c r="VAS17" s="386"/>
      <c r="VAT17" s="386"/>
      <c r="VAU17" s="386"/>
      <c r="VAV17" s="386"/>
      <c r="VAW17" s="386"/>
      <c r="VAX17" s="386"/>
      <c r="VAY17" s="386"/>
      <c r="VAZ17" s="386"/>
      <c r="VBA17" s="386"/>
      <c r="VBB17" s="386"/>
      <c r="VBC17" s="386"/>
      <c r="VBD17" s="386"/>
      <c r="VBE17" s="386"/>
      <c r="VBF17" s="386"/>
      <c r="VBG17" s="386"/>
      <c r="VBH17" s="386"/>
      <c r="VBI17" s="386"/>
      <c r="VBJ17" s="386"/>
      <c r="VBK17" s="386"/>
      <c r="VBL17" s="386"/>
      <c r="VBM17" s="386"/>
      <c r="VBN17" s="386"/>
      <c r="VBO17" s="386"/>
      <c r="VBP17" s="386"/>
      <c r="VBQ17" s="386"/>
      <c r="VBR17" s="386"/>
      <c r="VBS17" s="386"/>
      <c r="VBT17" s="386"/>
      <c r="VBU17" s="386"/>
      <c r="VBV17" s="386"/>
      <c r="VBW17" s="386"/>
      <c r="VBX17" s="386"/>
      <c r="VBY17" s="386"/>
      <c r="VBZ17" s="386"/>
      <c r="VCA17" s="386"/>
      <c r="VCB17" s="386"/>
      <c r="VCC17" s="386"/>
      <c r="VCD17" s="386"/>
      <c r="VCE17" s="386"/>
      <c r="VCF17" s="386"/>
      <c r="VCG17" s="386"/>
      <c r="VCH17" s="386"/>
      <c r="VCI17" s="386"/>
      <c r="VCJ17" s="386"/>
      <c r="VCK17" s="386"/>
      <c r="VCL17" s="386"/>
      <c r="VCM17" s="386"/>
      <c r="VCN17" s="386"/>
      <c r="VCO17" s="386"/>
      <c r="VCP17" s="386"/>
      <c r="VCQ17" s="386"/>
      <c r="VCR17" s="386"/>
      <c r="VCS17" s="386"/>
      <c r="VCT17" s="386"/>
      <c r="VCU17" s="386"/>
      <c r="VCV17" s="386"/>
      <c r="VCW17" s="386"/>
      <c r="VCX17" s="386"/>
      <c r="VCY17" s="386"/>
      <c r="VCZ17" s="386"/>
      <c r="VDA17" s="386"/>
      <c r="VDB17" s="386"/>
      <c r="VDC17" s="386"/>
      <c r="VDD17" s="386"/>
      <c r="VDE17" s="386"/>
      <c r="VDF17" s="386"/>
      <c r="VDG17" s="386"/>
      <c r="VDH17" s="386"/>
      <c r="VDI17" s="386"/>
      <c r="VDJ17" s="386"/>
      <c r="VDK17" s="386"/>
      <c r="VDL17" s="386"/>
      <c r="VDM17" s="386"/>
      <c r="VDN17" s="386"/>
      <c r="VDO17" s="386"/>
      <c r="VDP17" s="386"/>
      <c r="VDQ17" s="386"/>
      <c r="VDR17" s="386"/>
      <c r="VDS17" s="386"/>
      <c r="VDT17" s="386"/>
      <c r="VDU17" s="386"/>
      <c r="VDV17" s="386"/>
      <c r="VDW17" s="386"/>
      <c r="VDX17" s="386"/>
      <c r="VDY17" s="386"/>
      <c r="VDZ17" s="386"/>
      <c r="VEA17" s="386"/>
      <c r="VEB17" s="386"/>
      <c r="VEC17" s="386"/>
      <c r="VED17" s="386"/>
      <c r="VEE17" s="386"/>
      <c r="VEF17" s="386"/>
      <c r="VEG17" s="386"/>
      <c r="VEH17" s="386"/>
      <c r="VEI17" s="386"/>
      <c r="VEJ17" s="386"/>
      <c r="VEK17" s="386"/>
      <c r="VEL17" s="386"/>
      <c r="VEM17" s="386"/>
      <c r="VEN17" s="386"/>
      <c r="VEO17" s="386"/>
      <c r="VEP17" s="386"/>
      <c r="VEQ17" s="386"/>
      <c r="VER17" s="386"/>
      <c r="VES17" s="386"/>
      <c r="VET17" s="386"/>
      <c r="VEU17" s="386"/>
      <c r="VEV17" s="386"/>
      <c r="VEW17" s="386"/>
      <c r="VEX17" s="386"/>
      <c r="VEY17" s="386"/>
      <c r="VEZ17" s="386"/>
      <c r="VFA17" s="386"/>
      <c r="VFB17" s="386"/>
      <c r="VFC17" s="386"/>
      <c r="VFD17" s="386"/>
      <c r="VFE17" s="386"/>
      <c r="VFF17" s="386"/>
      <c r="VFG17" s="386"/>
      <c r="VFH17" s="386"/>
      <c r="VFI17" s="386"/>
      <c r="VFJ17" s="386"/>
      <c r="VFK17" s="386"/>
      <c r="VFL17" s="386"/>
      <c r="VFM17" s="386"/>
      <c r="VFN17" s="386"/>
      <c r="VFO17" s="386"/>
      <c r="VFP17" s="386"/>
      <c r="VFQ17" s="386"/>
      <c r="VFR17" s="386"/>
      <c r="VFS17" s="386"/>
      <c r="VFT17" s="386"/>
      <c r="VFU17" s="386"/>
      <c r="VFV17" s="386"/>
      <c r="VFW17" s="386"/>
      <c r="VFX17" s="386"/>
      <c r="VFY17" s="386"/>
      <c r="VFZ17" s="386"/>
      <c r="VGA17" s="386"/>
      <c r="VGB17" s="386"/>
      <c r="VGC17" s="386"/>
      <c r="VGD17" s="386"/>
      <c r="VGE17" s="386"/>
      <c r="VGF17" s="386"/>
      <c r="VGG17" s="386"/>
      <c r="VGH17" s="386"/>
      <c r="VGI17" s="386"/>
      <c r="VGJ17" s="386"/>
      <c r="VGK17" s="386"/>
      <c r="VGL17" s="386"/>
      <c r="VGM17" s="386"/>
      <c r="VGN17" s="386"/>
      <c r="VGO17" s="386"/>
      <c r="VGP17" s="386"/>
      <c r="VGQ17" s="386"/>
      <c r="VGR17" s="386"/>
      <c r="VGS17" s="386"/>
      <c r="VGT17" s="386"/>
      <c r="VGU17" s="386"/>
      <c r="VGV17" s="386"/>
      <c r="VGW17" s="386"/>
      <c r="VGX17" s="386"/>
      <c r="VGY17" s="386"/>
      <c r="VGZ17" s="386"/>
      <c r="VHA17" s="386"/>
      <c r="VHB17" s="386"/>
      <c r="VHC17" s="386"/>
      <c r="VHD17" s="386"/>
      <c r="VHE17" s="386"/>
      <c r="VHF17" s="386"/>
      <c r="VHG17" s="386"/>
      <c r="VHH17" s="386"/>
      <c r="VHI17" s="386"/>
      <c r="VHJ17" s="386"/>
      <c r="VHK17" s="386"/>
      <c r="VHL17" s="386"/>
      <c r="VHM17" s="386"/>
      <c r="VHN17" s="386"/>
      <c r="VHO17" s="386"/>
      <c r="VHP17" s="386"/>
      <c r="VHQ17" s="386"/>
      <c r="VHR17" s="386"/>
      <c r="VHS17" s="386"/>
      <c r="VHT17" s="386"/>
      <c r="VHU17" s="386"/>
      <c r="VHV17" s="386"/>
      <c r="VHW17" s="386"/>
      <c r="VHX17" s="386"/>
      <c r="VHY17" s="386"/>
      <c r="VHZ17" s="386"/>
      <c r="VIA17" s="386"/>
      <c r="VIB17" s="386"/>
      <c r="VIC17" s="386"/>
      <c r="VID17" s="386"/>
      <c r="VIE17" s="386"/>
      <c r="VIF17" s="386"/>
      <c r="VIG17" s="386"/>
      <c r="VIH17" s="386"/>
      <c r="VII17" s="386"/>
      <c r="VIJ17" s="386"/>
      <c r="VIK17" s="386"/>
      <c r="VIL17" s="386"/>
      <c r="VIM17" s="386"/>
      <c r="VIN17" s="386"/>
      <c r="VIO17" s="386"/>
      <c r="VIP17" s="386"/>
      <c r="VIQ17" s="386"/>
      <c r="VIR17" s="386"/>
      <c r="VIS17" s="386"/>
      <c r="VIT17" s="386"/>
      <c r="VIU17" s="386"/>
      <c r="VIV17" s="386"/>
      <c r="VIW17" s="386"/>
      <c r="VIX17" s="386"/>
      <c r="VIY17" s="386"/>
      <c r="VIZ17" s="386"/>
      <c r="VJA17" s="386"/>
      <c r="VJB17" s="386"/>
      <c r="VJC17" s="386"/>
      <c r="VJD17" s="386"/>
      <c r="VJE17" s="386"/>
      <c r="VJF17" s="386"/>
      <c r="VJG17" s="386"/>
      <c r="VJH17" s="386"/>
      <c r="VJI17" s="386"/>
      <c r="VJJ17" s="386"/>
      <c r="VJK17" s="386"/>
      <c r="VJL17" s="386"/>
      <c r="VJM17" s="386"/>
      <c r="VJN17" s="386"/>
      <c r="VJO17" s="386"/>
      <c r="VJP17" s="386"/>
      <c r="VJQ17" s="386"/>
      <c r="VJR17" s="386"/>
      <c r="VJS17" s="386"/>
      <c r="VJT17" s="386"/>
      <c r="VJU17" s="386"/>
      <c r="VJV17" s="386"/>
      <c r="VJW17" s="386"/>
      <c r="VJX17" s="386"/>
      <c r="VJY17" s="386"/>
      <c r="VJZ17" s="386"/>
      <c r="VKA17" s="386"/>
      <c r="VKB17" s="386"/>
      <c r="VKC17" s="386"/>
      <c r="VKD17" s="386"/>
      <c r="VKE17" s="386"/>
      <c r="VKF17" s="386"/>
      <c r="VKG17" s="386"/>
      <c r="VKH17" s="386"/>
      <c r="VKI17" s="386"/>
      <c r="VKJ17" s="386"/>
      <c r="VKK17" s="386"/>
      <c r="VKL17" s="386"/>
      <c r="VKM17" s="386"/>
      <c r="VKN17" s="386"/>
      <c r="VKO17" s="386"/>
      <c r="VKP17" s="386"/>
      <c r="VKQ17" s="386"/>
      <c r="VKR17" s="386"/>
      <c r="VKS17" s="386"/>
      <c r="VKT17" s="386"/>
      <c r="VKU17" s="386"/>
      <c r="VKV17" s="386"/>
      <c r="VKW17" s="386"/>
      <c r="VKX17" s="386"/>
      <c r="VKY17" s="386"/>
      <c r="VKZ17" s="386"/>
      <c r="VLA17" s="386"/>
      <c r="VLB17" s="386"/>
      <c r="VLC17" s="386"/>
      <c r="VLD17" s="386"/>
      <c r="VLE17" s="386"/>
      <c r="VLF17" s="386"/>
      <c r="VLG17" s="386"/>
      <c r="VLH17" s="386"/>
      <c r="VLI17" s="386"/>
      <c r="VLJ17" s="386"/>
      <c r="VLK17" s="386"/>
      <c r="VLL17" s="386"/>
      <c r="VLM17" s="386"/>
      <c r="VLN17" s="386"/>
      <c r="VLO17" s="386"/>
      <c r="VLP17" s="386"/>
      <c r="VLQ17" s="386"/>
      <c r="VLR17" s="386"/>
      <c r="VLS17" s="386"/>
      <c r="VLT17" s="386"/>
      <c r="VLU17" s="386"/>
      <c r="VLV17" s="386"/>
      <c r="VLW17" s="386"/>
      <c r="VLX17" s="386"/>
      <c r="VLY17" s="386"/>
      <c r="VLZ17" s="386"/>
      <c r="VMA17" s="386"/>
      <c r="VMB17" s="386"/>
      <c r="VMC17" s="386"/>
      <c r="VMD17" s="386"/>
      <c r="VME17" s="386"/>
      <c r="VMF17" s="386"/>
      <c r="VMG17" s="386"/>
      <c r="VMH17" s="386"/>
      <c r="VMI17" s="386"/>
      <c r="VMJ17" s="386"/>
      <c r="VMK17" s="386"/>
      <c r="VML17" s="386"/>
      <c r="VMM17" s="386"/>
      <c r="VMN17" s="386"/>
      <c r="VMO17" s="386"/>
      <c r="VMP17" s="386"/>
      <c r="VMQ17" s="386"/>
      <c r="VMR17" s="386"/>
      <c r="VMS17" s="386"/>
      <c r="VMT17" s="386"/>
      <c r="VMU17" s="386"/>
      <c r="VMV17" s="386"/>
      <c r="VMW17" s="386"/>
      <c r="VMX17" s="386"/>
      <c r="VMY17" s="386"/>
      <c r="VMZ17" s="386"/>
      <c r="VNA17" s="386"/>
      <c r="VNB17" s="386"/>
      <c r="VNC17" s="386"/>
      <c r="VND17" s="386"/>
      <c r="VNE17" s="386"/>
      <c r="VNF17" s="386"/>
      <c r="VNG17" s="386"/>
      <c r="VNH17" s="386"/>
      <c r="VNI17" s="386"/>
      <c r="VNJ17" s="386"/>
      <c r="VNK17" s="386"/>
      <c r="VNL17" s="386"/>
      <c r="VNM17" s="386"/>
      <c r="VNN17" s="386"/>
      <c r="VNO17" s="386"/>
      <c r="VNP17" s="386"/>
      <c r="VNQ17" s="386"/>
      <c r="VNR17" s="386"/>
      <c r="VNS17" s="386"/>
      <c r="VNT17" s="386"/>
      <c r="VNU17" s="386"/>
      <c r="VNV17" s="386"/>
      <c r="VNW17" s="386"/>
      <c r="VNX17" s="386"/>
      <c r="VNY17" s="386"/>
      <c r="VNZ17" s="386"/>
      <c r="VOA17" s="386"/>
      <c r="VOB17" s="386"/>
      <c r="VOC17" s="386"/>
      <c r="VOD17" s="386"/>
      <c r="VOE17" s="386"/>
      <c r="VOF17" s="386"/>
      <c r="VOG17" s="386"/>
      <c r="VOH17" s="386"/>
      <c r="VOI17" s="386"/>
      <c r="VOJ17" s="386"/>
      <c r="VOK17" s="386"/>
      <c r="VOL17" s="386"/>
      <c r="VOM17" s="386"/>
      <c r="VON17" s="386"/>
      <c r="VOO17" s="386"/>
      <c r="VOP17" s="386"/>
      <c r="VOQ17" s="386"/>
      <c r="VOR17" s="386"/>
      <c r="VOS17" s="386"/>
      <c r="VOT17" s="386"/>
      <c r="VOU17" s="386"/>
      <c r="VOV17" s="386"/>
      <c r="VOW17" s="386"/>
      <c r="VOX17" s="386"/>
      <c r="VOY17" s="386"/>
      <c r="VOZ17" s="386"/>
      <c r="VPA17" s="386"/>
      <c r="VPB17" s="386"/>
      <c r="VPC17" s="386"/>
      <c r="VPD17" s="386"/>
      <c r="VPE17" s="386"/>
      <c r="VPF17" s="386"/>
      <c r="VPG17" s="386"/>
      <c r="VPH17" s="386"/>
      <c r="VPI17" s="386"/>
      <c r="VPJ17" s="386"/>
      <c r="VPK17" s="386"/>
      <c r="VPL17" s="386"/>
      <c r="VPM17" s="386"/>
      <c r="VPN17" s="386"/>
      <c r="VPO17" s="386"/>
      <c r="VPP17" s="386"/>
      <c r="VPQ17" s="386"/>
      <c r="VPR17" s="386"/>
      <c r="VPS17" s="386"/>
      <c r="VPT17" s="386"/>
      <c r="VPU17" s="386"/>
      <c r="VPV17" s="386"/>
      <c r="VPW17" s="386"/>
      <c r="VPX17" s="386"/>
      <c r="VPY17" s="386"/>
      <c r="VPZ17" s="386"/>
      <c r="VQA17" s="386"/>
      <c r="VQB17" s="386"/>
      <c r="VQC17" s="386"/>
      <c r="VQD17" s="386"/>
      <c r="VQE17" s="386"/>
      <c r="VQF17" s="386"/>
      <c r="VQG17" s="386"/>
      <c r="VQH17" s="386"/>
      <c r="VQI17" s="386"/>
      <c r="VQJ17" s="386"/>
      <c r="VQK17" s="386"/>
      <c r="VQL17" s="386"/>
      <c r="VQM17" s="386"/>
      <c r="VQN17" s="386"/>
      <c r="VQO17" s="386"/>
      <c r="VQP17" s="386"/>
      <c r="VQQ17" s="386"/>
      <c r="VQR17" s="386"/>
      <c r="VQS17" s="386"/>
      <c r="VQT17" s="386"/>
      <c r="VQU17" s="386"/>
      <c r="VQV17" s="386"/>
      <c r="VQW17" s="386"/>
      <c r="VQX17" s="386"/>
      <c r="VQY17" s="386"/>
      <c r="VQZ17" s="386"/>
      <c r="VRA17" s="386"/>
      <c r="VRB17" s="386"/>
      <c r="VRC17" s="386"/>
      <c r="VRD17" s="386"/>
      <c r="VRE17" s="386"/>
      <c r="VRF17" s="386"/>
      <c r="VRG17" s="386"/>
      <c r="VRH17" s="386"/>
      <c r="VRI17" s="386"/>
      <c r="VRJ17" s="386"/>
      <c r="VRK17" s="386"/>
      <c r="VRL17" s="386"/>
      <c r="VRM17" s="386"/>
      <c r="VRN17" s="386"/>
      <c r="VRO17" s="386"/>
      <c r="VRP17" s="386"/>
      <c r="VRQ17" s="386"/>
      <c r="VRR17" s="386"/>
      <c r="VRS17" s="386"/>
      <c r="VRT17" s="386"/>
      <c r="VRU17" s="386"/>
      <c r="VRV17" s="386"/>
      <c r="VRW17" s="386"/>
      <c r="VRX17" s="386"/>
      <c r="VRY17" s="386"/>
      <c r="VRZ17" s="386"/>
      <c r="VSA17" s="386"/>
      <c r="VSB17" s="386"/>
      <c r="VSC17" s="386"/>
      <c r="VSD17" s="386"/>
      <c r="VSE17" s="386"/>
      <c r="VSF17" s="386"/>
      <c r="VSG17" s="386"/>
      <c r="VSH17" s="386"/>
      <c r="VSI17" s="386"/>
      <c r="VSJ17" s="386"/>
      <c r="VSK17" s="386"/>
      <c r="VSL17" s="386"/>
      <c r="VSM17" s="386"/>
      <c r="VSN17" s="386"/>
      <c r="VSO17" s="386"/>
      <c r="VSP17" s="386"/>
      <c r="VSQ17" s="386"/>
      <c r="VSR17" s="386"/>
      <c r="VSS17" s="386"/>
      <c r="VST17" s="386"/>
      <c r="VSU17" s="386"/>
      <c r="VSV17" s="386"/>
      <c r="VSW17" s="386"/>
      <c r="VSX17" s="386"/>
      <c r="VSY17" s="386"/>
      <c r="VSZ17" s="386"/>
      <c r="VTA17" s="386"/>
      <c r="VTB17" s="386"/>
      <c r="VTC17" s="386"/>
      <c r="VTD17" s="386"/>
      <c r="VTE17" s="386"/>
      <c r="VTF17" s="386"/>
      <c r="VTG17" s="386"/>
      <c r="VTH17" s="386"/>
      <c r="VTI17" s="386"/>
      <c r="VTJ17" s="386"/>
      <c r="VTK17" s="386"/>
      <c r="VTL17" s="386"/>
      <c r="VTM17" s="386"/>
      <c r="VTN17" s="386"/>
      <c r="VTO17" s="386"/>
      <c r="VTP17" s="386"/>
      <c r="VTQ17" s="386"/>
      <c r="VTR17" s="386"/>
      <c r="VTS17" s="386"/>
      <c r="VTT17" s="386"/>
      <c r="VTU17" s="386"/>
      <c r="VTV17" s="386"/>
      <c r="VTW17" s="386"/>
      <c r="VTX17" s="386"/>
      <c r="VTY17" s="386"/>
      <c r="VTZ17" s="386"/>
      <c r="VUA17" s="386"/>
      <c r="VUB17" s="386"/>
      <c r="VUC17" s="386"/>
      <c r="VUD17" s="386"/>
      <c r="VUE17" s="386"/>
      <c r="VUF17" s="386"/>
      <c r="VUG17" s="386"/>
      <c r="VUH17" s="386"/>
      <c r="VUI17" s="386"/>
      <c r="VUJ17" s="386"/>
      <c r="VUK17" s="386"/>
      <c r="VUL17" s="386"/>
      <c r="VUM17" s="386"/>
      <c r="VUN17" s="386"/>
      <c r="VUO17" s="386"/>
      <c r="VUP17" s="386"/>
      <c r="VUQ17" s="386"/>
      <c r="VUR17" s="386"/>
      <c r="VUS17" s="386"/>
      <c r="VUT17" s="386"/>
      <c r="VUU17" s="386"/>
      <c r="VUV17" s="386"/>
      <c r="VUW17" s="386"/>
      <c r="VUX17" s="386"/>
      <c r="VUY17" s="386"/>
      <c r="VUZ17" s="386"/>
      <c r="VVA17" s="386"/>
      <c r="VVB17" s="386"/>
      <c r="VVC17" s="386"/>
      <c r="VVD17" s="386"/>
      <c r="VVE17" s="386"/>
      <c r="VVF17" s="386"/>
      <c r="VVG17" s="386"/>
      <c r="VVH17" s="386"/>
      <c r="VVI17" s="386"/>
      <c r="VVJ17" s="386"/>
      <c r="VVK17" s="386"/>
      <c r="VVL17" s="386"/>
      <c r="VVM17" s="386"/>
      <c r="VVN17" s="386"/>
      <c r="VVO17" s="386"/>
      <c r="VVP17" s="386"/>
      <c r="VVQ17" s="386"/>
      <c r="VVR17" s="386"/>
      <c r="VVS17" s="386"/>
      <c r="VVT17" s="386"/>
      <c r="VVU17" s="386"/>
      <c r="VVV17" s="386"/>
      <c r="VVW17" s="386"/>
      <c r="VVX17" s="386"/>
      <c r="VVY17" s="386"/>
      <c r="VVZ17" s="386"/>
      <c r="VWA17" s="386"/>
      <c r="VWB17" s="386"/>
      <c r="VWC17" s="386"/>
      <c r="VWD17" s="386"/>
      <c r="VWE17" s="386"/>
      <c r="VWF17" s="386"/>
      <c r="VWG17" s="386"/>
      <c r="VWH17" s="386"/>
      <c r="VWI17" s="386"/>
      <c r="VWJ17" s="386"/>
      <c r="VWK17" s="386"/>
      <c r="VWL17" s="386"/>
      <c r="VWM17" s="386"/>
      <c r="VWN17" s="386"/>
      <c r="VWO17" s="386"/>
      <c r="VWP17" s="386"/>
      <c r="VWQ17" s="386"/>
      <c r="VWR17" s="386"/>
      <c r="VWS17" s="386"/>
      <c r="VWT17" s="386"/>
      <c r="VWU17" s="386"/>
      <c r="VWV17" s="386"/>
      <c r="VWW17" s="386"/>
      <c r="VWX17" s="386"/>
      <c r="VWY17" s="386"/>
      <c r="VWZ17" s="386"/>
      <c r="VXA17" s="386"/>
      <c r="VXB17" s="386"/>
      <c r="VXC17" s="386"/>
      <c r="VXD17" s="386"/>
      <c r="VXE17" s="386"/>
      <c r="VXF17" s="386"/>
      <c r="VXG17" s="386"/>
      <c r="VXH17" s="386"/>
      <c r="VXI17" s="386"/>
      <c r="VXJ17" s="386"/>
      <c r="VXK17" s="386"/>
      <c r="VXL17" s="386"/>
      <c r="VXM17" s="386"/>
      <c r="VXN17" s="386"/>
      <c r="VXO17" s="386"/>
      <c r="VXP17" s="386"/>
      <c r="VXQ17" s="386"/>
      <c r="VXR17" s="386"/>
      <c r="VXS17" s="386"/>
      <c r="VXT17" s="386"/>
      <c r="VXU17" s="386"/>
      <c r="VXV17" s="386"/>
      <c r="VXW17" s="386"/>
      <c r="VXX17" s="386"/>
      <c r="VXY17" s="386"/>
      <c r="VXZ17" s="386"/>
      <c r="VYA17" s="386"/>
      <c r="VYB17" s="386"/>
      <c r="VYC17" s="386"/>
      <c r="VYD17" s="386"/>
      <c r="VYE17" s="386"/>
      <c r="VYF17" s="386"/>
      <c r="VYG17" s="386"/>
      <c r="VYH17" s="386"/>
      <c r="VYI17" s="386"/>
      <c r="VYJ17" s="386"/>
      <c r="VYK17" s="386"/>
      <c r="VYL17" s="386"/>
      <c r="VYM17" s="386"/>
      <c r="VYN17" s="386"/>
      <c r="VYO17" s="386"/>
      <c r="VYP17" s="386"/>
      <c r="VYQ17" s="386"/>
      <c r="VYR17" s="386"/>
      <c r="VYS17" s="386"/>
      <c r="VYT17" s="386"/>
      <c r="VYU17" s="386"/>
      <c r="VYV17" s="386"/>
      <c r="VYW17" s="386"/>
      <c r="VYX17" s="386"/>
      <c r="VYY17" s="386"/>
      <c r="VYZ17" s="386"/>
      <c r="VZA17" s="386"/>
      <c r="VZB17" s="386"/>
      <c r="VZC17" s="386"/>
      <c r="VZD17" s="386"/>
      <c r="VZE17" s="386"/>
      <c r="VZF17" s="386"/>
      <c r="VZG17" s="386"/>
      <c r="VZH17" s="386"/>
      <c r="VZI17" s="386"/>
      <c r="VZJ17" s="386"/>
      <c r="VZK17" s="386"/>
      <c r="VZL17" s="386"/>
      <c r="VZM17" s="386"/>
      <c r="VZN17" s="386"/>
      <c r="VZO17" s="386"/>
      <c r="VZP17" s="386"/>
      <c r="VZQ17" s="386"/>
      <c r="VZR17" s="386"/>
      <c r="VZS17" s="386"/>
      <c r="VZT17" s="386"/>
      <c r="VZU17" s="386"/>
      <c r="VZV17" s="386"/>
      <c r="VZW17" s="386"/>
      <c r="VZX17" s="386"/>
      <c r="VZY17" s="386"/>
      <c r="VZZ17" s="386"/>
      <c r="WAA17" s="386"/>
      <c r="WAB17" s="386"/>
      <c r="WAC17" s="386"/>
      <c r="WAD17" s="386"/>
      <c r="WAE17" s="386"/>
      <c r="WAF17" s="386"/>
      <c r="WAG17" s="386"/>
      <c r="WAH17" s="386"/>
      <c r="WAI17" s="386"/>
      <c r="WAJ17" s="386"/>
      <c r="WAK17" s="386"/>
      <c r="WAL17" s="386"/>
      <c r="WAM17" s="386"/>
      <c r="WAN17" s="386"/>
      <c r="WAO17" s="386"/>
      <c r="WAP17" s="386"/>
      <c r="WAQ17" s="386"/>
      <c r="WAR17" s="386"/>
      <c r="WAS17" s="386"/>
      <c r="WAT17" s="386"/>
      <c r="WAU17" s="386"/>
      <c r="WAV17" s="386"/>
      <c r="WAW17" s="386"/>
      <c r="WAX17" s="386"/>
      <c r="WAY17" s="386"/>
      <c r="WAZ17" s="386"/>
      <c r="WBA17" s="386"/>
      <c r="WBB17" s="386"/>
      <c r="WBC17" s="386"/>
      <c r="WBD17" s="386"/>
      <c r="WBE17" s="386"/>
      <c r="WBF17" s="386"/>
      <c r="WBG17" s="386"/>
      <c r="WBH17" s="386"/>
      <c r="WBI17" s="386"/>
      <c r="WBJ17" s="386"/>
      <c r="WBK17" s="386"/>
      <c r="WBL17" s="386"/>
      <c r="WBM17" s="386"/>
      <c r="WBN17" s="386"/>
      <c r="WBO17" s="386"/>
      <c r="WBP17" s="386"/>
      <c r="WBQ17" s="386"/>
      <c r="WBR17" s="386"/>
      <c r="WBS17" s="386"/>
      <c r="WBT17" s="386"/>
      <c r="WBU17" s="386"/>
      <c r="WBV17" s="386"/>
      <c r="WBW17" s="386"/>
      <c r="WBX17" s="386"/>
      <c r="WBY17" s="386"/>
      <c r="WBZ17" s="386"/>
      <c r="WCA17" s="386"/>
      <c r="WCB17" s="386"/>
      <c r="WCC17" s="386"/>
      <c r="WCD17" s="386"/>
      <c r="WCE17" s="386"/>
      <c r="WCF17" s="386"/>
      <c r="WCG17" s="386"/>
      <c r="WCH17" s="386"/>
      <c r="WCI17" s="386"/>
      <c r="WCJ17" s="386"/>
      <c r="WCK17" s="386"/>
      <c r="WCL17" s="386"/>
      <c r="WCM17" s="386"/>
      <c r="WCN17" s="386"/>
      <c r="WCO17" s="386"/>
      <c r="WCP17" s="386"/>
      <c r="WCQ17" s="386"/>
      <c r="WCR17" s="386"/>
      <c r="WCS17" s="386"/>
      <c r="WCT17" s="386"/>
      <c r="WCU17" s="386"/>
      <c r="WCV17" s="386"/>
      <c r="WCW17" s="386"/>
      <c r="WCX17" s="386"/>
      <c r="WCY17" s="386"/>
      <c r="WCZ17" s="386"/>
      <c r="WDA17" s="386"/>
      <c r="WDB17" s="386"/>
      <c r="WDC17" s="386"/>
      <c r="WDD17" s="386"/>
      <c r="WDE17" s="386"/>
      <c r="WDF17" s="386"/>
      <c r="WDG17" s="386"/>
      <c r="WDH17" s="386"/>
      <c r="WDI17" s="386"/>
      <c r="WDJ17" s="386"/>
      <c r="WDK17" s="386"/>
      <c r="WDL17" s="386"/>
      <c r="WDM17" s="386"/>
      <c r="WDN17" s="386"/>
      <c r="WDO17" s="386"/>
      <c r="WDP17" s="386"/>
      <c r="WDQ17" s="386"/>
      <c r="WDR17" s="386"/>
      <c r="WDS17" s="386"/>
      <c r="WDT17" s="386"/>
      <c r="WDU17" s="386"/>
      <c r="WDV17" s="386"/>
      <c r="WDW17" s="386"/>
      <c r="WDX17" s="386"/>
      <c r="WDY17" s="386"/>
      <c r="WDZ17" s="386"/>
      <c r="WEA17" s="386"/>
      <c r="WEB17" s="386"/>
      <c r="WEC17" s="386"/>
      <c r="WED17" s="386"/>
      <c r="WEE17" s="386"/>
      <c r="WEF17" s="386"/>
      <c r="WEG17" s="386"/>
      <c r="WEH17" s="386"/>
      <c r="WEI17" s="386"/>
      <c r="WEJ17" s="386"/>
      <c r="WEK17" s="386"/>
      <c r="WEL17" s="386"/>
      <c r="WEM17" s="386"/>
      <c r="WEN17" s="386"/>
      <c r="WEO17" s="386"/>
      <c r="WEP17" s="386"/>
      <c r="WEQ17" s="386"/>
      <c r="WER17" s="386"/>
      <c r="WES17" s="386"/>
      <c r="WET17" s="386"/>
      <c r="WEU17" s="386"/>
      <c r="WEV17" s="386"/>
      <c r="WEW17" s="386"/>
      <c r="WEX17" s="386"/>
      <c r="WEY17" s="386"/>
      <c r="WEZ17" s="386"/>
      <c r="WFA17" s="386"/>
      <c r="WFB17" s="386"/>
      <c r="WFC17" s="386"/>
      <c r="WFD17" s="386"/>
      <c r="WFE17" s="386"/>
      <c r="WFF17" s="386"/>
      <c r="WFG17" s="386"/>
      <c r="WFH17" s="386"/>
      <c r="WFI17" s="386"/>
      <c r="WFJ17" s="386"/>
      <c r="WFK17" s="386"/>
      <c r="WFL17" s="386"/>
      <c r="WFM17" s="386"/>
      <c r="WFN17" s="386"/>
      <c r="WFO17" s="386"/>
      <c r="WFP17" s="386"/>
      <c r="WFQ17" s="386"/>
      <c r="WFR17" s="386"/>
      <c r="WFS17" s="386"/>
      <c r="WFT17" s="386"/>
      <c r="WFU17" s="386"/>
      <c r="WFV17" s="386"/>
      <c r="WFW17" s="386"/>
      <c r="WFX17" s="386"/>
      <c r="WFY17" s="386"/>
      <c r="WFZ17" s="386"/>
      <c r="WGA17" s="386"/>
      <c r="WGB17" s="386"/>
      <c r="WGC17" s="386"/>
      <c r="WGD17" s="386"/>
      <c r="WGE17" s="386"/>
      <c r="WGF17" s="386"/>
      <c r="WGG17" s="386"/>
      <c r="WGH17" s="386"/>
      <c r="WGI17" s="386"/>
      <c r="WGJ17" s="386"/>
      <c r="WGK17" s="386"/>
      <c r="WGL17" s="386"/>
      <c r="WGM17" s="386"/>
      <c r="WGN17" s="386"/>
      <c r="WGO17" s="386"/>
      <c r="WGP17" s="386"/>
      <c r="WGQ17" s="386"/>
      <c r="WGR17" s="386"/>
      <c r="WGS17" s="386"/>
      <c r="WGT17" s="386"/>
      <c r="WGU17" s="386"/>
      <c r="WGV17" s="386"/>
      <c r="WGW17" s="386"/>
      <c r="WGX17" s="386"/>
      <c r="WGY17" s="386"/>
      <c r="WGZ17" s="386"/>
      <c r="WHA17" s="386"/>
      <c r="WHB17" s="386"/>
      <c r="WHC17" s="386"/>
      <c r="WHD17" s="386"/>
      <c r="WHE17" s="386"/>
      <c r="WHF17" s="386"/>
      <c r="WHG17" s="386"/>
      <c r="WHH17" s="386"/>
      <c r="WHI17" s="386"/>
      <c r="WHJ17" s="386"/>
      <c r="WHK17" s="386"/>
      <c r="WHL17" s="386"/>
      <c r="WHM17" s="386"/>
      <c r="WHN17" s="386"/>
      <c r="WHO17" s="386"/>
      <c r="WHP17" s="386"/>
      <c r="WHQ17" s="386"/>
      <c r="WHR17" s="386"/>
      <c r="WHS17" s="386"/>
      <c r="WHT17" s="386"/>
      <c r="WHU17" s="386"/>
      <c r="WHV17" s="386"/>
      <c r="WHW17" s="386"/>
      <c r="WHX17" s="386"/>
      <c r="WHY17" s="386"/>
      <c r="WHZ17" s="386"/>
      <c r="WIA17" s="386"/>
      <c r="WIB17" s="386"/>
      <c r="WIC17" s="386"/>
      <c r="WID17" s="386"/>
      <c r="WIE17" s="386"/>
      <c r="WIF17" s="386"/>
      <c r="WIG17" s="386"/>
      <c r="WIH17" s="386"/>
      <c r="WII17" s="386"/>
      <c r="WIJ17" s="386"/>
      <c r="WIK17" s="386"/>
      <c r="WIL17" s="386"/>
      <c r="WIM17" s="386"/>
      <c r="WIN17" s="386"/>
      <c r="WIO17" s="386"/>
      <c r="WIP17" s="386"/>
      <c r="WIQ17" s="386"/>
      <c r="WIR17" s="386"/>
      <c r="WIS17" s="386"/>
      <c r="WIT17" s="386"/>
      <c r="WIU17" s="386"/>
      <c r="WIV17" s="386"/>
      <c r="WIW17" s="386"/>
      <c r="WIX17" s="386"/>
      <c r="WIY17" s="386"/>
      <c r="WIZ17" s="386"/>
      <c r="WJA17" s="386"/>
      <c r="WJB17" s="386"/>
      <c r="WJC17" s="386"/>
      <c r="WJD17" s="386"/>
      <c r="WJE17" s="386"/>
      <c r="WJF17" s="386"/>
      <c r="WJG17" s="386"/>
      <c r="WJH17" s="386"/>
      <c r="WJI17" s="386"/>
      <c r="WJJ17" s="386"/>
      <c r="WJK17" s="386"/>
      <c r="WJL17" s="386"/>
      <c r="WJM17" s="386"/>
      <c r="WJN17" s="386"/>
      <c r="WJO17" s="386"/>
      <c r="WJP17" s="386"/>
      <c r="WJQ17" s="386"/>
      <c r="WJR17" s="386"/>
      <c r="WJS17" s="386"/>
      <c r="WJT17" s="386"/>
      <c r="WJU17" s="386"/>
      <c r="WJV17" s="386"/>
      <c r="WJW17" s="386"/>
      <c r="WJX17" s="386"/>
      <c r="WJY17" s="386"/>
      <c r="WJZ17" s="386"/>
      <c r="WKA17" s="386"/>
      <c r="WKB17" s="386"/>
      <c r="WKC17" s="386"/>
      <c r="WKD17" s="386"/>
      <c r="WKE17" s="386"/>
      <c r="WKF17" s="386"/>
      <c r="WKG17" s="386"/>
      <c r="WKH17" s="386"/>
      <c r="WKI17" s="386"/>
      <c r="WKJ17" s="386"/>
      <c r="WKK17" s="386"/>
      <c r="WKL17" s="386"/>
      <c r="WKM17" s="386"/>
      <c r="WKN17" s="386"/>
      <c r="WKO17" s="386"/>
      <c r="WKP17" s="386"/>
      <c r="WKQ17" s="386"/>
      <c r="WKR17" s="386"/>
      <c r="WKS17" s="386"/>
      <c r="WKT17" s="386"/>
      <c r="WKU17" s="386"/>
      <c r="WKV17" s="386"/>
      <c r="WKW17" s="386"/>
      <c r="WKX17" s="386"/>
      <c r="WKY17" s="386"/>
      <c r="WKZ17" s="386"/>
      <c r="WLA17" s="386"/>
      <c r="WLB17" s="386"/>
      <c r="WLC17" s="386"/>
      <c r="WLD17" s="386"/>
      <c r="WLE17" s="386"/>
      <c r="WLF17" s="386"/>
      <c r="WLG17" s="386"/>
      <c r="WLH17" s="386"/>
      <c r="WLI17" s="386"/>
      <c r="WLJ17" s="386"/>
      <c r="WLK17" s="386"/>
      <c r="WLL17" s="386"/>
      <c r="WLM17" s="386"/>
      <c r="WLN17" s="386"/>
      <c r="WLO17" s="386"/>
      <c r="WLP17" s="386"/>
      <c r="WLQ17" s="386"/>
      <c r="WLR17" s="386"/>
      <c r="WLS17" s="386"/>
      <c r="WLT17" s="386"/>
      <c r="WLU17" s="386"/>
      <c r="WLV17" s="386"/>
      <c r="WLW17" s="386"/>
      <c r="WLX17" s="386"/>
      <c r="WLY17" s="386"/>
      <c r="WLZ17" s="386"/>
      <c r="WMA17" s="386"/>
      <c r="WMB17" s="386"/>
      <c r="WMC17" s="386"/>
      <c r="WMD17" s="386"/>
      <c r="WME17" s="386"/>
      <c r="WMF17" s="386"/>
      <c r="WMG17" s="386"/>
      <c r="WMH17" s="386"/>
      <c r="WMI17" s="386"/>
      <c r="WMJ17" s="386"/>
      <c r="WMK17" s="386"/>
      <c r="WML17" s="386"/>
      <c r="WMM17" s="386"/>
      <c r="WMN17" s="386"/>
      <c r="WMO17" s="386"/>
      <c r="WMP17" s="386"/>
      <c r="WMQ17" s="386"/>
      <c r="WMR17" s="386"/>
      <c r="WMS17" s="386"/>
      <c r="WMT17" s="386"/>
      <c r="WMU17" s="386"/>
      <c r="WMV17" s="386"/>
      <c r="WMW17" s="386"/>
      <c r="WMX17" s="386"/>
      <c r="WMY17" s="386"/>
      <c r="WMZ17" s="386"/>
      <c r="WNA17" s="386"/>
      <c r="WNB17" s="386"/>
      <c r="WNC17" s="386"/>
      <c r="WND17" s="386"/>
      <c r="WNE17" s="386"/>
      <c r="WNF17" s="386"/>
      <c r="WNG17" s="386"/>
      <c r="WNH17" s="386"/>
      <c r="WNI17" s="386"/>
      <c r="WNJ17" s="386"/>
      <c r="WNK17" s="386"/>
      <c r="WNL17" s="386"/>
      <c r="WNM17" s="386"/>
      <c r="WNN17" s="386"/>
      <c r="WNO17" s="386"/>
      <c r="WNP17" s="386"/>
      <c r="WNQ17" s="386"/>
      <c r="WNR17" s="386"/>
      <c r="WNS17" s="386"/>
      <c r="WNT17" s="386"/>
      <c r="WNU17" s="386"/>
      <c r="WNV17" s="386"/>
      <c r="WNW17" s="386"/>
      <c r="WNX17" s="386"/>
      <c r="WNY17" s="386"/>
      <c r="WNZ17" s="386"/>
      <c r="WOA17" s="386"/>
      <c r="WOB17" s="386"/>
      <c r="WOC17" s="386"/>
      <c r="WOD17" s="386"/>
      <c r="WOE17" s="386"/>
      <c r="WOF17" s="386"/>
      <c r="WOG17" s="386"/>
      <c r="WOH17" s="386"/>
      <c r="WOI17" s="386"/>
      <c r="WOJ17" s="386"/>
      <c r="WOK17" s="386"/>
      <c r="WOL17" s="386"/>
      <c r="WOM17" s="386"/>
      <c r="WON17" s="386"/>
      <c r="WOO17" s="386"/>
      <c r="WOP17" s="386"/>
      <c r="WOQ17" s="386"/>
      <c r="WOR17" s="386"/>
      <c r="WOS17" s="386"/>
      <c r="WOT17" s="386"/>
      <c r="WOU17" s="386"/>
      <c r="WOV17" s="386"/>
      <c r="WOW17" s="386"/>
      <c r="WOX17" s="386"/>
      <c r="WOY17" s="386"/>
      <c r="WOZ17" s="386"/>
      <c r="WPA17" s="386"/>
      <c r="WPB17" s="386"/>
      <c r="WPC17" s="386"/>
      <c r="WPD17" s="386"/>
      <c r="WPE17" s="386"/>
      <c r="WPF17" s="386"/>
      <c r="WPG17" s="386"/>
      <c r="WPH17" s="386"/>
      <c r="WPI17" s="386"/>
      <c r="WPJ17" s="386"/>
      <c r="WPK17" s="386"/>
      <c r="WPL17" s="386"/>
      <c r="WPM17" s="386"/>
      <c r="WPN17" s="386"/>
      <c r="WPO17" s="386"/>
      <c r="WPP17" s="386"/>
      <c r="WPQ17" s="386"/>
      <c r="WPR17" s="386"/>
      <c r="WPS17" s="386"/>
      <c r="WPT17" s="386"/>
      <c r="WPU17" s="386"/>
      <c r="WPV17" s="386"/>
      <c r="WPW17" s="386"/>
      <c r="WPX17" s="386"/>
      <c r="WPY17" s="386"/>
      <c r="WPZ17" s="386"/>
      <c r="WQA17" s="386"/>
      <c r="WQB17" s="386"/>
      <c r="WQC17" s="386"/>
      <c r="WQD17" s="386"/>
      <c r="WQE17" s="386"/>
      <c r="WQF17" s="386"/>
      <c r="WQG17" s="386"/>
      <c r="WQH17" s="386"/>
      <c r="WQI17" s="386"/>
      <c r="WQJ17" s="386"/>
      <c r="WQK17" s="386"/>
      <c r="WQL17" s="386"/>
      <c r="WQM17" s="386"/>
      <c r="WQN17" s="386"/>
      <c r="WQO17" s="386"/>
      <c r="WQP17" s="386"/>
      <c r="WQQ17" s="386"/>
      <c r="WQR17" s="386"/>
      <c r="WQS17" s="386"/>
      <c r="WQT17" s="386"/>
      <c r="WQU17" s="386"/>
      <c r="WQV17" s="386"/>
      <c r="WQW17" s="386"/>
      <c r="WQX17" s="386"/>
      <c r="WQY17" s="386"/>
      <c r="WQZ17" s="386"/>
      <c r="WRA17" s="386"/>
      <c r="WRB17" s="386"/>
      <c r="WRC17" s="386"/>
      <c r="WRD17" s="386"/>
      <c r="WRE17" s="386"/>
      <c r="WRF17" s="386"/>
      <c r="WRG17" s="386"/>
      <c r="WRH17" s="386"/>
      <c r="WRI17" s="386"/>
      <c r="WRJ17" s="386"/>
      <c r="WRK17" s="386"/>
      <c r="WRL17" s="386"/>
      <c r="WRM17" s="386"/>
      <c r="WRN17" s="386"/>
      <c r="WRO17" s="386"/>
      <c r="WRP17" s="386"/>
      <c r="WRQ17" s="386"/>
      <c r="WRR17" s="386"/>
      <c r="WRS17" s="386"/>
      <c r="WRT17" s="386"/>
      <c r="WRU17" s="386"/>
      <c r="WRV17" s="386"/>
      <c r="WRW17" s="386"/>
      <c r="WRX17" s="386"/>
      <c r="WRY17" s="386"/>
      <c r="WRZ17" s="386"/>
      <c r="WSA17" s="386"/>
      <c r="WSB17" s="386"/>
      <c r="WSC17" s="386"/>
      <c r="WSD17" s="386"/>
      <c r="WSE17" s="386"/>
      <c r="WSF17" s="386"/>
      <c r="WSG17" s="386"/>
      <c r="WSH17" s="386"/>
      <c r="WSI17" s="386"/>
      <c r="WSJ17" s="386"/>
      <c r="WSK17" s="386"/>
      <c r="WSL17" s="386"/>
      <c r="WSM17" s="386"/>
      <c r="WSN17" s="386"/>
      <c r="WSO17" s="386"/>
      <c r="WSP17" s="386"/>
      <c r="WSQ17" s="386"/>
      <c r="WSR17" s="386"/>
      <c r="WSS17" s="386"/>
      <c r="WST17" s="386"/>
      <c r="WSU17" s="386"/>
      <c r="WSV17" s="386"/>
      <c r="WSW17" s="386"/>
      <c r="WSX17" s="386"/>
      <c r="WSY17" s="386"/>
      <c r="WSZ17" s="386"/>
      <c r="WTA17" s="386"/>
      <c r="WTB17" s="386"/>
      <c r="WTC17" s="386"/>
      <c r="WTD17" s="386"/>
      <c r="WTE17" s="386"/>
      <c r="WTF17" s="386"/>
      <c r="WTG17" s="386"/>
      <c r="WTH17" s="386"/>
      <c r="WTI17" s="386"/>
      <c r="WTJ17" s="386"/>
      <c r="WTK17" s="386"/>
      <c r="WTL17" s="386"/>
      <c r="WTM17" s="386"/>
      <c r="WTN17" s="386"/>
      <c r="WTO17" s="386"/>
      <c r="WTP17" s="386"/>
      <c r="WTQ17" s="386"/>
      <c r="WTR17" s="386"/>
      <c r="WTS17" s="386"/>
      <c r="WTT17" s="386"/>
      <c r="WTU17" s="386"/>
      <c r="WTV17" s="386"/>
      <c r="WTW17" s="386"/>
      <c r="WTX17" s="386"/>
      <c r="WTY17" s="386"/>
      <c r="WTZ17" s="386"/>
      <c r="WUA17" s="386"/>
      <c r="WUB17" s="386"/>
      <c r="WUC17" s="386"/>
      <c r="WUD17" s="386"/>
      <c r="WUE17" s="386"/>
      <c r="WUF17" s="386"/>
      <c r="WUG17" s="386"/>
      <c r="WUH17" s="386"/>
      <c r="WUI17" s="386"/>
      <c r="WUJ17" s="386"/>
      <c r="WUK17" s="386"/>
      <c r="WUL17" s="386"/>
      <c r="WUM17" s="386"/>
      <c r="WUN17" s="386"/>
      <c r="WUO17" s="386"/>
      <c r="WUP17" s="386"/>
      <c r="WUQ17" s="386"/>
      <c r="WUR17" s="386"/>
      <c r="WUS17" s="386"/>
      <c r="WUT17" s="386"/>
      <c r="WUU17" s="386"/>
      <c r="WUV17" s="386"/>
      <c r="WUW17" s="386"/>
      <c r="WUX17" s="386"/>
      <c r="WUY17" s="386"/>
      <c r="WUZ17" s="386"/>
      <c r="WVA17" s="386"/>
      <c r="WVB17" s="386"/>
      <c r="WVC17" s="386"/>
      <c r="WVD17" s="386"/>
      <c r="WVE17" s="386"/>
      <c r="WVF17" s="386"/>
      <c r="WVG17" s="386"/>
      <c r="WVH17" s="386"/>
      <c r="WVI17" s="386"/>
      <c r="WVJ17" s="386"/>
      <c r="WVK17" s="386"/>
      <c r="WVL17" s="386"/>
      <c r="WVM17" s="386"/>
      <c r="WVN17" s="386"/>
      <c r="WVO17" s="386"/>
      <c r="WVP17" s="386"/>
      <c r="WVQ17" s="386"/>
      <c r="WVR17" s="386"/>
      <c r="WVS17" s="386"/>
      <c r="WVT17" s="386"/>
      <c r="WVU17" s="386"/>
      <c r="WVV17" s="386"/>
      <c r="WVW17" s="386"/>
      <c r="WVX17" s="386"/>
      <c r="WVY17" s="386"/>
      <c r="WVZ17" s="386"/>
      <c r="WWA17" s="386"/>
      <c r="WWB17" s="386"/>
      <c r="WWC17" s="386"/>
      <c r="WWD17" s="386"/>
      <c r="WWE17" s="386"/>
      <c r="WWF17" s="386"/>
      <c r="WWG17" s="386"/>
      <c r="WWH17" s="386"/>
      <c r="WWI17" s="386"/>
      <c r="WWJ17" s="386"/>
      <c r="WWK17" s="386"/>
      <c r="WWL17" s="386"/>
      <c r="WWM17" s="386"/>
      <c r="WWN17" s="386"/>
      <c r="WWO17" s="386"/>
      <c r="WWP17" s="386"/>
      <c r="WWQ17" s="386"/>
      <c r="WWR17" s="386"/>
      <c r="WWS17" s="386"/>
      <c r="WWT17" s="386"/>
      <c r="WWU17" s="386"/>
      <c r="WWV17" s="386"/>
      <c r="WWW17" s="386"/>
      <c r="WWX17" s="386"/>
      <c r="WWY17" s="386"/>
      <c r="WWZ17" s="386"/>
      <c r="WXA17" s="386"/>
      <c r="WXB17" s="386"/>
      <c r="WXC17" s="386"/>
      <c r="WXD17" s="386"/>
      <c r="WXE17" s="386"/>
      <c r="WXF17" s="386"/>
      <c r="WXG17" s="386"/>
      <c r="WXH17" s="386"/>
      <c r="WXI17" s="386"/>
      <c r="WXJ17" s="386"/>
      <c r="WXK17" s="386"/>
      <c r="WXL17" s="386"/>
      <c r="WXM17" s="386"/>
      <c r="WXN17" s="386"/>
      <c r="WXO17" s="386"/>
      <c r="WXP17" s="386"/>
      <c r="WXQ17" s="386"/>
      <c r="WXR17" s="386"/>
      <c r="WXS17" s="386"/>
      <c r="WXT17" s="386"/>
      <c r="WXU17" s="386"/>
      <c r="WXV17" s="386"/>
      <c r="WXW17" s="386"/>
      <c r="WXX17" s="386"/>
      <c r="WXY17" s="386"/>
      <c r="WXZ17" s="386"/>
      <c r="WYA17" s="386"/>
      <c r="WYB17" s="386"/>
      <c r="WYC17" s="386"/>
      <c r="WYD17" s="386"/>
      <c r="WYE17" s="386"/>
      <c r="WYF17" s="386"/>
      <c r="WYG17" s="386"/>
      <c r="WYH17" s="386"/>
      <c r="WYI17" s="386"/>
      <c r="WYJ17" s="386"/>
      <c r="WYK17" s="386"/>
      <c r="WYL17" s="386"/>
      <c r="WYM17" s="386"/>
      <c r="WYN17" s="386"/>
      <c r="WYO17" s="386"/>
      <c r="WYP17" s="386"/>
      <c r="WYQ17" s="386"/>
      <c r="WYR17" s="386"/>
      <c r="WYS17" s="386"/>
      <c r="WYT17" s="386"/>
      <c r="WYU17" s="386"/>
      <c r="WYV17" s="386"/>
      <c r="WYW17" s="386"/>
      <c r="WYX17" s="386"/>
      <c r="WYY17" s="386"/>
      <c r="WYZ17" s="386"/>
      <c r="WZA17" s="386"/>
      <c r="WZB17" s="386"/>
      <c r="WZC17" s="386"/>
      <c r="WZD17" s="386"/>
      <c r="WZE17" s="386"/>
      <c r="WZF17" s="386"/>
      <c r="WZG17" s="386"/>
      <c r="WZH17" s="386"/>
      <c r="WZI17" s="386"/>
      <c r="WZJ17" s="386"/>
      <c r="WZK17" s="386"/>
      <c r="WZL17" s="386"/>
      <c r="WZM17" s="386"/>
      <c r="WZN17" s="386"/>
      <c r="WZO17" s="386"/>
      <c r="WZP17" s="386"/>
      <c r="WZQ17" s="386"/>
      <c r="WZR17" s="386"/>
      <c r="WZS17" s="386"/>
      <c r="WZT17" s="386"/>
      <c r="WZU17" s="386"/>
      <c r="WZV17" s="386"/>
      <c r="WZW17" s="386"/>
      <c r="WZX17" s="386"/>
      <c r="WZY17" s="386"/>
      <c r="WZZ17" s="386"/>
      <c r="XAA17" s="386"/>
      <c r="XAB17" s="386"/>
      <c r="XAC17" s="386"/>
      <c r="XAD17" s="386"/>
      <c r="XAE17" s="386"/>
      <c r="XAF17" s="386"/>
      <c r="XAG17" s="386"/>
      <c r="XAH17" s="386"/>
      <c r="XAI17" s="386"/>
      <c r="XAJ17" s="386"/>
      <c r="XAK17" s="386"/>
      <c r="XAL17" s="386"/>
      <c r="XAM17" s="386"/>
      <c r="XAN17" s="386"/>
      <c r="XAO17" s="386"/>
      <c r="XAP17" s="386"/>
      <c r="XAQ17" s="386"/>
      <c r="XAR17" s="386"/>
      <c r="XAS17" s="386"/>
      <c r="XAT17" s="386"/>
      <c r="XAU17" s="386"/>
      <c r="XAV17" s="386"/>
      <c r="XAW17" s="386"/>
      <c r="XAX17" s="386"/>
      <c r="XAY17" s="386"/>
      <c r="XAZ17" s="386"/>
      <c r="XBA17" s="386"/>
      <c r="XBB17" s="386"/>
      <c r="XBC17" s="386"/>
      <c r="XBD17" s="386"/>
      <c r="XBE17" s="386"/>
      <c r="XBF17" s="386"/>
      <c r="XBG17" s="386"/>
      <c r="XBH17" s="386"/>
      <c r="XBI17" s="386"/>
      <c r="XBJ17" s="386"/>
      <c r="XBK17" s="386"/>
      <c r="XBL17" s="386"/>
      <c r="XBM17" s="386"/>
      <c r="XBN17" s="386"/>
      <c r="XBO17" s="386"/>
      <c r="XBP17" s="386"/>
      <c r="XBQ17" s="386"/>
      <c r="XBR17" s="386"/>
      <c r="XBS17" s="386"/>
      <c r="XBT17" s="386"/>
      <c r="XBU17" s="386"/>
      <c r="XBV17" s="386"/>
      <c r="XBW17" s="386"/>
      <c r="XBX17" s="386"/>
      <c r="XBY17" s="386"/>
      <c r="XBZ17" s="386"/>
      <c r="XCA17" s="386"/>
      <c r="XCB17" s="386"/>
      <c r="XCC17" s="386"/>
      <c r="XCD17" s="386"/>
      <c r="XCE17" s="386"/>
      <c r="XCF17" s="386"/>
      <c r="XCG17" s="386"/>
      <c r="XCH17" s="386"/>
      <c r="XCI17" s="386"/>
      <c r="XCJ17" s="386"/>
      <c r="XCK17" s="386"/>
      <c r="XCL17" s="386"/>
      <c r="XCM17" s="386"/>
      <c r="XCN17" s="386"/>
      <c r="XCO17" s="386"/>
      <c r="XCP17" s="386"/>
      <c r="XCQ17" s="386"/>
      <c r="XCR17" s="386"/>
      <c r="XCS17" s="386"/>
      <c r="XCT17" s="386"/>
      <c r="XCU17" s="386"/>
      <c r="XCV17" s="386"/>
      <c r="XCW17" s="386"/>
      <c r="XCX17" s="386"/>
      <c r="XCY17" s="386"/>
      <c r="XCZ17" s="386"/>
      <c r="XDA17" s="386"/>
      <c r="XDB17" s="386"/>
      <c r="XDC17" s="386"/>
      <c r="XDD17" s="386"/>
      <c r="XDE17" s="386"/>
      <c r="XDF17" s="386"/>
      <c r="XDG17" s="386"/>
      <c r="XDH17" s="386"/>
      <c r="XDI17" s="386"/>
      <c r="XDJ17" s="386"/>
      <c r="XDK17" s="386"/>
      <c r="XDL17" s="386"/>
      <c r="XDM17" s="386"/>
      <c r="XDN17" s="386"/>
      <c r="XDO17" s="386"/>
      <c r="XDP17" s="386"/>
      <c r="XDQ17" s="386"/>
      <c r="XDR17" s="386"/>
      <c r="XDS17" s="386"/>
      <c r="XDT17" s="386"/>
      <c r="XDU17" s="386"/>
      <c r="XDV17" s="386"/>
      <c r="XDW17" s="386"/>
      <c r="XDX17" s="386"/>
      <c r="XDY17" s="386"/>
      <c r="XDZ17" s="386"/>
      <c r="XEA17" s="386"/>
      <c r="XEB17" s="386"/>
      <c r="XEC17" s="386"/>
      <c r="XED17" s="386"/>
      <c r="XEE17" s="386"/>
      <c r="XEF17" s="386"/>
      <c r="XEG17" s="386"/>
      <c r="XEH17" s="386"/>
      <c r="XEI17" s="386"/>
      <c r="XEJ17" s="386"/>
      <c r="XEK17" s="386"/>
      <c r="XEL17" s="386"/>
      <c r="XEM17" s="386"/>
      <c r="XEN17" s="386"/>
      <c r="XEO17" s="386"/>
      <c r="XEP17" s="386"/>
      <c r="XEQ17" s="386"/>
      <c r="XER17" s="386"/>
      <c r="XES17" s="386"/>
      <c r="XET17" s="386"/>
      <c r="XEU17" s="386"/>
      <c r="XEV17" s="386"/>
      <c r="XEW17" s="386"/>
      <c r="XEX17" s="386"/>
      <c r="XEY17" s="386"/>
      <c r="XEZ17" s="386"/>
      <c r="XFA17" s="386"/>
      <c r="XFB17" s="386"/>
      <c r="XFC17" s="386"/>
      <c r="XFD17" s="386"/>
    </row>
    <row r="18" spans="1:16384">
      <c r="A18" s="1307" t="s">
        <v>1288</v>
      </c>
      <c r="B18" s="1307"/>
      <c r="C18" s="1307"/>
      <c r="D18" s="1307"/>
      <c r="E18" s="1307"/>
      <c r="F18" s="1307"/>
      <c r="G18" s="1307"/>
      <c r="H18" s="1307"/>
      <c r="I18" s="1307"/>
      <c r="J18" s="1307"/>
      <c r="K18" s="239"/>
      <c r="L18" s="239"/>
      <c r="M18" s="239"/>
      <c r="N18" s="239"/>
      <c r="O18" s="239"/>
      <c r="P18" s="239"/>
      <c r="Q18" s="239"/>
      <c r="R18" s="239"/>
      <c r="S18" s="239"/>
      <c r="T18" s="998"/>
      <c r="U18" s="239"/>
      <c r="V18" s="239"/>
      <c r="W18" s="239"/>
    </row>
    <row r="19" spans="1:16384">
      <c r="A19" s="1307" t="s">
        <v>404</v>
      </c>
      <c r="B19" s="1307"/>
      <c r="C19" s="1307"/>
      <c r="D19" s="1307"/>
      <c r="E19" s="1307"/>
      <c r="F19" s="1307"/>
      <c r="G19" s="1307"/>
      <c r="H19" s="1307"/>
      <c r="I19" s="1307"/>
      <c r="J19" s="1307"/>
      <c r="K19" s="239"/>
      <c r="L19" s="239"/>
      <c r="M19" s="239"/>
      <c r="N19" s="239"/>
      <c r="O19" s="239"/>
      <c r="P19" s="239"/>
      <c r="Q19" s="239"/>
      <c r="R19" s="239"/>
      <c r="S19" s="239"/>
      <c r="T19" s="998"/>
      <c r="U19" s="239"/>
      <c r="V19" s="239"/>
      <c r="W19" s="239"/>
    </row>
    <row r="20" spans="1:16384">
      <c r="T20" s="998"/>
    </row>
    <row r="21" spans="1:16384">
      <c r="T21" s="998"/>
    </row>
  </sheetData>
  <mergeCells count="32">
    <mergeCell ref="S2:U2"/>
    <mergeCell ref="V2:W3"/>
    <mergeCell ref="G3:I3"/>
    <mergeCell ref="J3:L3"/>
    <mergeCell ref="M3:O3"/>
    <mergeCell ref="P3:R3"/>
    <mergeCell ref="S3:S5"/>
    <mergeCell ref="T3:U4"/>
    <mergeCell ref="N4:O4"/>
    <mergeCell ref="P4:P5"/>
    <mergeCell ref="Q4:R4"/>
    <mergeCell ref="V4:V5"/>
    <mergeCell ref="W4:W5"/>
    <mergeCell ref="K4:L4"/>
    <mergeCell ref="M4:M5"/>
    <mergeCell ref="G4:G5"/>
    <mergeCell ref="A18:J18"/>
    <mergeCell ref="A19:J19"/>
    <mergeCell ref="A1:R1"/>
    <mergeCell ref="A2:A5"/>
    <mergeCell ref="B2:B5"/>
    <mergeCell ref="C2:D3"/>
    <mergeCell ref="E2:F3"/>
    <mergeCell ref="G2:L2"/>
    <mergeCell ref="M2:R2"/>
    <mergeCell ref="C4:C5"/>
    <mergeCell ref="D4:D5"/>
    <mergeCell ref="E4:E5"/>
    <mergeCell ref="F4:F5"/>
    <mergeCell ref="H4:I4"/>
    <mergeCell ref="J4:J5"/>
    <mergeCell ref="A15:J15"/>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zoomScaleNormal="100" workbookViewId="0">
      <selection activeCell="B9" sqref="B9"/>
    </sheetView>
  </sheetViews>
  <sheetFormatPr defaultColWidth="9.140625" defaultRowHeight="15"/>
  <cols>
    <col min="1" max="1" width="12.28515625" style="238" bestFit="1" customWidth="1"/>
    <col min="2" max="2" width="9.28515625" style="238" bestFit="1" customWidth="1"/>
    <col min="3" max="6" width="13.7109375" style="238" bestFit="1" customWidth="1"/>
    <col min="7" max="7" width="14.42578125" style="238" bestFit="1" customWidth="1"/>
    <col min="8" max="8" width="13.7109375" style="238" bestFit="1" customWidth="1"/>
    <col min="9" max="9" width="14.28515625" style="238" bestFit="1" customWidth="1"/>
    <col min="10" max="14" width="13.7109375" style="238" bestFit="1" customWidth="1"/>
    <col min="15" max="15" width="15.5703125" style="238" customWidth="1"/>
    <col min="16" max="18" width="13.7109375" style="238" bestFit="1" customWidth="1"/>
    <col min="19" max="19" width="14.5703125" style="238" customWidth="1"/>
    <col min="20" max="20" width="11" style="238" customWidth="1"/>
    <col min="21" max="21" width="14.140625" style="238" customWidth="1"/>
    <col min="22" max="22" width="10.85546875" style="238" customWidth="1"/>
    <col min="23" max="23" width="10.42578125" style="238" customWidth="1"/>
    <col min="24" max="16384" width="9.140625" style="238"/>
  </cols>
  <sheetData>
    <row r="1" spans="1:23" ht="18" customHeight="1">
      <c r="A1" s="1315" t="s">
        <v>1368</v>
      </c>
      <c r="B1" s="1315"/>
      <c r="C1" s="1315"/>
      <c r="D1" s="1315"/>
      <c r="E1" s="1315"/>
      <c r="F1" s="1315"/>
      <c r="G1" s="1315"/>
      <c r="H1" s="1315"/>
      <c r="I1" s="1315"/>
      <c r="J1" s="1315"/>
      <c r="K1" s="1315"/>
      <c r="L1" s="1315"/>
      <c r="M1" s="1315"/>
      <c r="N1" s="1315"/>
    </row>
    <row r="2" spans="1:23" s="386" customFormat="1" ht="18" customHeight="1">
      <c r="A2" s="1389" t="s">
        <v>613</v>
      </c>
      <c r="B2" s="1389" t="s">
        <v>339</v>
      </c>
      <c r="C2" s="1392" t="s">
        <v>614</v>
      </c>
      <c r="D2" s="1393"/>
      <c r="E2" s="1392" t="s">
        <v>615</v>
      </c>
      <c r="F2" s="1396"/>
      <c r="G2" s="1398" t="s">
        <v>616</v>
      </c>
      <c r="H2" s="1399"/>
      <c r="I2" s="1399"/>
      <c r="J2" s="1399"/>
      <c r="K2" s="1399"/>
      <c r="L2" s="1400"/>
      <c r="M2" s="1398" t="s">
        <v>617</v>
      </c>
      <c r="N2" s="1399"/>
      <c r="O2" s="1399"/>
      <c r="P2" s="1399"/>
      <c r="Q2" s="1399"/>
      <c r="R2" s="1400"/>
      <c r="S2" s="1398" t="s">
        <v>618</v>
      </c>
      <c r="T2" s="1399"/>
      <c r="U2" s="1399"/>
      <c r="V2" s="1392" t="s">
        <v>619</v>
      </c>
      <c r="W2" s="1404"/>
    </row>
    <row r="3" spans="1:23" s="386" customFormat="1" ht="18" customHeight="1">
      <c r="A3" s="1390"/>
      <c r="B3" s="1390"/>
      <c r="C3" s="1394"/>
      <c r="D3" s="1395"/>
      <c r="E3" s="1394"/>
      <c r="F3" s="1397"/>
      <c r="G3" s="1407" t="s">
        <v>620</v>
      </c>
      <c r="H3" s="1407"/>
      <c r="I3" s="1407"/>
      <c r="J3" s="1407" t="s">
        <v>621</v>
      </c>
      <c r="K3" s="1407"/>
      <c r="L3" s="1407"/>
      <c r="M3" s="1407" t="s">
        <v>620</v>
      </c>
      <c r="N3" s="1407"/>
      <c r="O3" s="1407"/>
      <c r="P3" s="1407" t="s">
        <v>621</v>
      </c>
      <c r="Q3" s="1407"/>
      <c r="R3" s="1407"/>
      <c r="S3" s="1408" t="s">
        <v>622</v>
      </c>
      <c r="T3" s="1392" t="s">
        <v>365</v>
      </c>
      <c r="U3" s="1396"/>
      <c r="V3" s="1405"/>
      <c r="W3" s="1406"/>
    </row>
    <row r="4" spans="1:23" s="245" customFormat="1" ht="25.5" customHeight="1">
      <c r="A4" s="1390"/>
      <c r="B4" s="1390"/>
      <c r="C4" s="1401" t="s">
        <v>623</v>
      </c>
      <c r="D4" s="1389" t="s">
        <v>365</v>
      </c>
      <c r="E4" s="1401" t="s">
        <v>624</v>
      </c>
      <c r="F4" s="1389" t="s">
        <v>365</v>
      </c>
      <c r="G4" s="1401" t="s">
        <v>625</v>
      </c>
      <c r="H4" s="1402" t="s">
        <v>365</v>
      </c>
      <c r="I4" s="1403"/>
      <c r="J4" s="1401" t="s">
        <v>625</v>
      </c>
      <c r="K4" s="1402" t="s">
        <v>365</v>
      </c>
      <c r="L4" s="1403"/>
      <c r="M4" s="1401" t="s">
        <v>625</v>
      </c>
      <c r="N4" s="1402" t="s">
        <v>365</v>
      </c>
      <c r="O4" s="1403"/>
      <c r="P4" s="1401" t="s">
        <v>622</v>
      </c>
      <c r="Q4" s="1402" t="s">
        <v>365</v>
      </c>
      <c r="R4" s="1403"/>
      <c r="S4" s="1409"/>
      <c r="T4" s="1411"/>
      <c r="U4" s="1412"/>
      <c r="V4" s="1401" t="s">
        <v>626</v>
      </c>
      <c r="W4" s="1401" t="s">
        <v>632</v>
      </c>
    </row>
    <row r="5" spans="1:23" s="245" customFormat="1" ht="13.5" customHeight="1">
      <c r="A5" s="1391"/>
      <c r="B5" s="1391"/>
      <c r="C5" s="1401"/>
      <c r="D5" s="1391"/>
      <c r="E5" s="1401"/>
      <c r="F5" s="1391"/>
      <c r="G5" s="1401"/>
      <c r="H5" s="975" t="s">
        <v>627</v>
      </c>
      <c r="I5" s="975" t="s">
        <v>628</v>
      </c>
      <c r="J5" s="1401"/>
      <c r="K5" s="975" t="s">
        <v>627</v>
      </c>
      <c r="L5" s="975" t="s">
        <v>628</v>
      </c>
      <c r="M5" s="1401"/>
      <c r="N5" s="975" t="s">
        <v>627</v>
      </c>
      <c r="O5" s="975" t="s">
        <v>628</v>
      </c>
      <c r="P5" s="1401"/>
      <c r="Q5" s="975" t="s">
        <v>627</v>
      </c>
      <c r="R5" s="975" t="s">
        <v>628</v>
      </c>
      <c r="S5" s="1410"/>
      <c r="T5" s="975" t="s">
        <v>1366</v>
      </c>
      <c r="U5" s="975" t="s">
        <v>628</v>
      </c>
      <c r="V5" s="1407"/>
      <c r="W5" s="1401"/>
    </row>
    <row r="6" spans="1:23" s="245" customFormat="1">
      <c r="A6" s="976">
        <v>1</v>
      </c>
      <c r="B6" s="977">
        <v>2</v>
      </c>
      <c r="C6" s="978">
        <v>3</v>
      </c>
      <c r="D6" s="977">
        <v>4</v>
      </c>
      <c r="E6" s="977">
        <v>6</v>
      </c>
      <c r="F6" s="977">
        <v>8</v>
      </c>
      <c r="G6" s="978">
        <v>9</v>
      </c>
      <c r="H6" s="977">
        <v>10</v>
      </c>
      <c r="I6" s="978">
        <v>11</v>
      </c>
      <c r="J6" s="977">
        <v>12</v>
      </c>
      <c r="K6" s="978">
        <v>13</v>
      </c>
      <c r="L6" s="977">
        <v>14</v>
      </c>
      <c r="M6" s="978">
        <v>15</v>
      </c>
      <c r="N6" s="977">
        <v>16</v>
      </c>
      <c r="O6" s="978">
        <v>17</v>
      </c>
      <c r="P6" s="977">
        <v>18</v>
      </c>
      <c r="Q6" s="978">
        <v>19</v>
      </c>
      <c r="R6" s="977">
        <v>20</v>
      </c>
      <c r="S6" s="978">
        <v>21</v>
      </c>
      <c r="T6" s="978">
        <v>22</v>
      </c>
      <c r="U6" s="977">
        <v>23</v>
      </c>
      <c r="V6" s="977">
        <v>24</v>
      </c>
      <c r="W6" s="978">
        <v>25</v>
      </c>
    </row>
    <row r="7" spans="1:23" s="245" customFormat="1" ht="15" customHeight="1">
      <c r="A7" s="999" t="s">
        <v>78</v>
      </c>
      <c r="B7" s="1000">
        <v>249</v>
      </c>
      <c r="C7" s="1000">
        <v>104737382</v>
      </c>
      <c r="D7" s="1000">
        <v>9520684.7216502689</v>
      </c>
      <c r="E7" s="1000">
        <v>284126341</v>
      </c>
      <c r="F7" s="1000">
        <v>19072304.389937773</v>
      </c>
      <c r="G7" s="1000">
        <v>20763480772</v>
      </c>
      <c r="H7" s="1000">
        <v>5455501.2024448225</v>
      </c>
      <c r="I7" s="1000">
        <v>1933461254.1151459</v>
      </c>
      <c r="J7" s="1000">
        <v>19778451497</v>
      </c>
      <c r="K7" s="1000">
        <v>5500054.3408372877</v>
      </c>
      <c r="L7" s="1000">
        <v>1801064480.2183127</v>
      </c>
      <c r="M7" s="1000">
        <v>562161847</v>
      </c>
      <c r="N7" s="1000">
        <v>632268.6102540649</v>
      </c>
      <c r="O7" s="1000">
        <v>40848216.048080534</v>
      </c>
      <c r="P7" s="1000">
        <v>272811743</v>
      </c>
      <c r="Q7" s="1000">
        <v>300431.93264513515</v>
      </c>
      <c r="R7" s="1000">
        <v>18359528.585406065</v>
      </c>
      <c r="S7" s="1000">
        <v>41765769582</v>
      </c>
      <c r="T7" s="1000">
        <v>40481245.197769351</v>
      </c>
      <c r="U7" s="1000">
        <v>3822326468.0785332</v>
      </c>
      <c r="V7" s="1000">
        <v>13418486</v>
      </c>
      <c r="W7" s="1000">
        <v>1105826.27</v>
      </c>
    </row>
    <row r="8" spans="1:23" s="245" customFormat="1" ht="15" customHeight="1">
      <c r="A8" s="999" t="s">
        <v>629</v>
      </c>
      <c r="B8" s="1000">
        <v>103</v>
      </c>
      <c r="C8" s="1000">
        <v>31530312</v>
      </c>
      <c r="D8" s="1000">
        <v>2806579.1625747499</v>
      </c>
      <c r="E8" s="1000">
        <v>116877086</v>
      </c>
      <c r="F8" s="1000">
        <v>8605721.739088811</v>
      </c>
      <c r="G8" s="1000">
        <v>15621121366</v>
      </c>
      <c r="H8" s="1000">
        <v>2811883.7460578596</v>
      </c>
      <c r="I8" s="1000">
        <v>1416809342.3056459</v>
      </c>
      <c r="J8" s="1000">
        <v>15189973884</v>
      </c>
      <c r="K8" s="1000">
        <v>2664714.3968390338</v>
      </c>
      <c r="L8" s="1000">
        <v>1352753301.9921899</v>
      </c>
      <c r="M8" s="1000">
        <v>283553621</v>
      </c>
      <c r="N8" s="1000">
        <v>317059.22618890501</v>
      </c>
      <c r="O8" s="1000">
        <v>21909735.741019256</v>
      </c>
      <c r="P8" s="1000">
        <v>135691506</v>
      </c>
      <c r="Q8" s="1000">
        <v>124404.81737257499</v>
      </c>
      <c r="R8" s="1000">
        <v>9834867.0381303933</v>
      </c>
      <c r="S8" s="1000">
        <v>31378746952</v>
      </c>
      <c r="T8" s="1000">
        <v>17330363.088121932</v>
      </c>
      <c r="U8" s="1000">
        <v>2812719547.9786487</v>
      </c>
      <c r="V8" s="1000">
        <v>13431758</v>
      </c>
      <c r="W8" s="1000">
        <v>1072985.3899999999</v>
      </c>
    </row>
    <row r="9" spans="1:23" s="239" customFormat="1" ht="15" customHeight="1">
      <c r="A9" s="989">
        <v>45020</v>
      </c>
      <c r="B9" s="1001">
        <v>17</v>
      </c>
      <c r="C9" s="1001">
        <v>5082257</v>
      </c>
      <c r="D9" s="1001">
        <v>487494.75300192501</v>
      </c>
      <c r="E9" s="1001">
        <v>19058084</v>
      </c>
      <c r="F9" s="1001">
        <v>1269872.5773463349</v>
      </c>
      <c r="G9" s="1001">
        <v>2209899108</v>
      </c>
      <c r="H9" s="1001">
        <v>457274.68886815908</v>
      </c>
      <c r="I9" s="1001">
        <v>208561323.70896822</v>
      </c>
      <c r="J9" s="1001">
        <v>2129768894</v>
      </c>
      <c r="K9" s="1001">
        <v>389998.39712652896</v>
      </c>
      <c r="L9" s="1001">
        <v>197448839.09270149</v>
      </c>
      <c r="M9" s="1001">
        <v>38881162</v>
      </c>
      <c r="N9" s="1001">
        <v>33040.452906889994</v>
      </c>
      <c r="O9" s="1001">
        <v>2664050.0637206901</v>
      </c>
      <c r="P9" s="1001">
        <v>20222985</v>
      </c>
      <c r="Q9" s="1001">
        <v>14907.709384849999</v>
      </c>
      <c r="R9" s="1001">
        <v>1316749.3462501499</v>
      </c>
      <c r="S9" s="1001">
        <v>4422912490</v>
      </c>
      <c r="T9" s="1001">
        <v>2652588.5786346882</v>
      </c>
      <c r="U9" s="1001">
        <v>411748329.54198885</v>
      </c>
      <c r="V9" s="1001">
        <v>13928644</v>
      </c>
      <c r="W9" s="1001">
        <v>1202856.26</v>
      </c>
    </row>
    <row r="10" spans="1:23" s="239" customFormat="1" ht="15" customHeight="1">
      <c r="A10" s="989">
        <v>45050</v>
      </c>
      <c r="B10" s="1001">
        <v>22</v>
      </c>
      <c r="C10" s="1001">
        <v>6084544</v>
      </c>
      <c r="D10" s="1001">
        <v>602097.60580127488</v>
      </c>
      <c r="E10" s="1001">
        <v>24176401</v>
      </c>
      <c r="F10" s="1001">
        <v>1696110.0922792053</v>
      </c>
      <c r="G10" s="1001">
        <v>2853709964</v>
      </c>
      <c r="H10" s="1001">
        <v>615497.93786170578</v>
      </c>
      <c r="I10" s="1001">
        <v>279196732.72291189</v>
      </c>
      <c r="J10" s="1001">
        <v>2791583504</v>
      </c>
      <c r="K10" s="1001">
        <v>560473.33423313184</v>
      </c>
      <c r="L10" s="1001">
        <v>267345564.85713345</v>
      </c>
      <c r="M10" s="1001">
        <v>55214792</v>
      </c>
      <c r="N10" s="1001">
        <v>59799.40014003501</v>
      </c>
      <c r="O10" s="1001">
        <v>4026497.5117653846</v>
      </c>
      <c r="P10" s="1001">
        <v>28126823</v>
      </c>
      <c r="Q10" s="1001">
        <v>24427.672334835006</v>
      </c>
      <c r="R10" s="1001">
        <v>1941997.756142685</v>
      </c>
      <c r="S10" s="1001">
        <v>5758895205</v>
      </c>
      <c r="T10" s="1001">
        <v>3558406.0426501874</v>
      </c>
      <c r="U10" s="1001">
        <v>554809000.54603386</v>
      </c>
      <c r="V10" s="1001">
        <v>18118162</v>
      </c>
      <c r="W10" s="1001">
        <v>1661088.39</v>
      </c>
    </row>
    <row r="11" spans="1:23" s="239" customFormat="1" ht="15" customHeight="1">
      <c r="A11" s="989">
        <v>45081</v>
      </c>
      <c r="B11" s="1001">
        <v>21</v>
      </c>
      <c r="C11" s="1001">
        <v>5378134</v>
      </c>
      <c r="D11" s="1001">
        <v>517883.74729452498</v>
      </c>
      <c r="E11" s="1001">
        <v>22752136</v>
      </c>
      <c r="F11" s="1001">
        <v>1670132.8138168452</v>
      </c>
      <c r="G11" s="1001">
        <v>2722346037</v>
      </c>
      <c r="H11" s="1001">
        <v>513039.07700917899</v>
      </c>
      <c r="I11" s="1001">
        <v>268599449.39790928</v>
      </c>
      <c r="J11" s="1001">
        <v>2728758164</v>
      </c>
      <c r="K11" s="1001">
        <v>493882.52116900199</v>
      </c>
      <c r="L11" s="1001">
        <v>264910365.52896917</v>
      </c>
      <c r="M11" s="1001">
        <v>58172515</v>
      </c>
      <c r="N11" s="1001">
        <v>66650.495972855017</v>
      </c>
      <c r="O11" s="1001">
        <v>4493551.4075703053</v>
      </c>
      <c r="P11" s="1001">
        <v>27630436</v>
      </c>
      <c r="Q11" s="1001">
        <v>24943.631317845</v>
      </c>
      <c r="R11" s="1001">
        <v>2000265.4050603649</v>
      </c>
      <c r="S11" s="1001">
        <v>5565037422</v>
      </c>
      <c r="T11" s="1001">
        <v>3286532.2865802515</v>
      </c>
      <c r="U11" s="1001">
        <v>542191648.30062056</v>
      </c>
      <c r="V11" s="1001">
        <v>16311877</v>
      </c>
      <c r="W11" s="1001">
        <v>1465103.96</v>
      </c>
    </row>
    <row r="12" spans="1:23" s="239" customFormat="1" ht="15" customHeight="1">
      <c r="A12" s="989">
        <v>45111</v>
      </c>
      <c r="B12" s="1001">
        <v>21</v>
      </c>
      <c r="C12" s="1001">
        <v>7246335</v>
      </c>
      <c r="D12" s="1001">
        <v>588444.94647702505</v>
      </c>
      <c r="E12" s="1001">
        <v>25789311</v>
      </c>
      <c r="F12" s="1001">
        <v>1996640.65426759</v>
      </c>
      <c r="G12" s="1001">
        <v>3470773189</v>
      </c>
      <c r="H12" s="1001">
        <v>662545.21870383178</v>
      </c>
      <c r="I12" s="1001">
        <v>323729838.80750382</v>
      </c>
      <c r="J12" s="1001">
        <v>3304579543</v>
      </c>
      <c r="K12" s="1001">
        <v>618785.67964432901</v>
      </c>
      <c r="L12" s="1001">
        <v>302075039.02500683</v>
      </c>
      <c r="M12" s="1001">
        <v>68864634</v>
      </c>
      <c r="N12" s="1001">
        <v>84381.84941961999</v>
      </c>
      <c r="O12" s="1001">
        <v>5567760.0280201696</v>
      </c>
      <c r="P12" s="1001">
        <v>31833387</v>
      </c>
      <c r="Q12" s="1001">
        <v>30508.065938104999</v>
      </c>
      <c r="R12" s="1001">
        <v>2407352.3513797545</v>
      </c>
      <c r="S12" s="1001">
        <v>6909086399</v>
      </c>
      <c r="T12" s="1001">
        <v>3981306.4144505006</v>
      </c>
      <c r="U12" s="1001">
        <v>636365075.81265509</v>
      </c>
      <c r="V12" s="1001">
        <v>20743174</v>
      </c>
      <c r="W12" s="1001">
        <v>1689568.62</v>
      </c>
    </row>
    <row r="13" spans="1:23" s="239" customFormat="1" ht="14.25" customHeight="1">
      <c r="A13" s="989">
        <v>45139</v>
      </c>
      <c r="B13" s="1001">
        <v>22</v>
      </c>
      <c r="C13" s="1001">
        <v>7739042</v>
      </c>
      <c r="D13" s="1001">
        <v>610658.11</v>
      </c>
      <c r="E13" s="1001">
        <v>25101154</v>
      </c>
      <c r="F13" s="1001">
        <v>1972965.6013788348</v>
      </c>
      <c r="G13" s="1001">
        <v>4364393068</v>
      </c>
      <c r="H13" s="1001">
        <v>563526.82361498394</v>
      </c>
      <c r="I13" s="1001">
        <v>336721997.66835266</v>
      </c>
      <c r="J13" s="1001">
        <v>4235283779</v>
      </c>
      <c r="K13" s="1001">
        <v>601574.46466604201</v>
      </c>
      <c r="L13" s="1001">
        <v>320973493.48837888</v>
      </c>
      <c r="M13" s="1001">
        <v>62420518</v>
      </c>
      <c r="N13" s="1001">
        <v>73187.02774950501</v>
      </c>
      <c r="O13" s="1001">
        <v>5157876.7299427046</v>
      </c>
      <c r="P13" s="1001">
        <v>27877875</v>
      </c>
      <c r="Q13" s="1001">
        <v>29617.73839694</v>
      </c>
      <c r="R13" s="1001">
        <v>2168502.1792974402</v>
      </c>
      <c r="S13" s="1001">
        <v>8722815436</v>
      </c>
      <c r="T13" s="1001">
        <v>3851529.7658063052</v>
      </c>
      <c r="U13" s="1001">
        <v>667605493.77735054</v>
      </c>
      <c r="V13" s="1001">
        <v>13431758</v>
      </c>
      <c r="W13" s="1001">
        <v>1072985.3899999999</v>
      </c>
    </row>
    <row r="14" spans="1:23" s="239" customFormat="1" ht="14.25" customHeight="1">
      <c r="A14" s="662"/>
      <c r="B14" s="662"/>
      <c r="C14" s="662"/>
      <c r="D14" s="662"/>
      <c r="E14" s="662"/>
      <c r="F14" s="662"/>
      <c r="G14" s="662"/>
      <c r="H14" s="662"/>
      <c r="I14" s="662"/>
      <c r="J14" s="662"/>
      <c r="K14" s="662"/>
      <c r="L14" s="662"/>
      <c r="M14" s="662"/>
      <c r="N14" s="662"/>
    </row>
    <row r="15" spans="1:23" s="239" customFormat="1">
      <c r="A15" s="662" t="s">
        <v>633</v>
      </c>
      <c r="B15" s="662"/>
      <c r="C15" s="662"/>
      <c r="D15" s="662"/>
      <c r="E15" s="662"/>
      <c r="F15" s="662"/>
      <c r="G15" s="662"/>
      <c r="H15" s="662"/>
      <c r="I15" s="662"/>
      <c r="J15" s="662"/>
      <c r="K15" s="662"/>
      <c r="L15" s="662"/>
      <c r="M15" s="662"/>
      <c r="N15" s="662"/>
    </row>
    <row r="16" spans="1:23" s="239" customFormat="1">
      <c r="A16" s="662" t="s">
        <v>631</v>
      </c>
      <c r="B16" s="662"/>
      <c r="C16" s="662"/>
      <c r="D16" s="662"/>
      <c r="E16" s="662"/>
      <c r="F16" s="662"/>
      <c r="G16" s="662"/>
      <c r="H16" s="662"/>
      <c r="I16" s="662"/>
      <c r="J16" s="662"/>
      <c r="K16" s="662"/>
      <c r="L16" s="662"/>
      <c r="M16" s="662"/>
      <c r="N16" s="662"/>
    </row>
    <row r="17" spans="1:34">
      <c r="A17" s="386" t="s">
        <v>1367</v>
      </c>
      <c r="B17" s="662"/>
      <c r="C17" s="662"/>
      <c r="D17" s="662"/>
      <c r="E17" s="662"/>
      <c r="F17" s="662"/>
      <c r="G17" s="662"/>
      <c r="H17" s="662"/>
      <c r="I17" s="662"/>
      <c r="J17" s="662"/>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row>
    <row r="18" spans="1:34">
      <c r="A18" s="1307" t="s">
        <v>1288</v>
      </c>
      <c r="B18" s="1307"/>
      <c r="C18" s="1307"/>
      <c r="D18" s="1307"/>
      <c r="E18" s="1307"/>
      <c r="F18" s="1307"/>
      <c r="G18" s="1307"/>
      <c r="H18" s="1307"/>
      <c r="I18" s="1307"/>
      <c r="J18" s="1307"/>
      <c r="K18" s="1307"/>
      <c r="L18" s="1307"/>
      <c r="M18" s="1307"/>
      <c r="N18" s="1307"/>
      <c r="O18" s="1307"/>
      <c r="P18" s="1307"/>
      <c r="Q18" s="1307"/>
      <c r="R18" s="1307"/>
      <c r="S18" s="239"/>
      <c r="T18" s="239"/>
      <c r="U18" s="239"/>
      <c r="V18" s="239"/>
      <c r="W18" s="239"/>
      <c r="X18" s="239"/>
      <c r="Y18" s="239"/>
      <c r="Z18" s="239"/>
      <c r="AA18" s="239"/>
      <c r="AB18" s="239"/>
      <c r="AC18" s="239"/>
      <c r="AD18" s="239"/>
      <c r="AE18" s="239"/>
      <c r="AF18" s="239"/>
      <c r="AG18" s="239"/>
      <c r="AH18" s="239"/>
    </row>
    <row r="19" spans="1:34">
      <c r="A19" s="1307" t="s">
        <v>406</v>
      </c>
      <c r="B19" s="1307"/>
      <c r="C19" s="1307"/>
      <c r="D19" s="1307"/>
      <c r="E19" s="1307"/>
      <c r="F19" s="1307"/>
      <c r="G19" s="1307"/>
      <c r="H19" s="1307"/>
      <c r="I19" s="1307"/>
      <c r="J19" s="1307"/>
      <c r="K19" s="1307"/>
      <c r="L19" s="1307"/>
      <c r="M19" s="1307"/>
      <c r="N19" s="1307"/>
      <c r="O19" s="1307"/>
      <c r="P19" s="1307"/>
      <c r="Q19" s="1307"/>
      <c r="R19" s="1307"/>
      <c r="S19" s="239"/>
      <c r="T19" s="239"/>
      <c r="U19" s="239"/>
      <c r="V19" s="239"/>
      <c r="W19" s="239"/>
      <c r="X19" s="239"/>
      <c r="Y19" s="239"/>
      <c r="Z19" s="239"/>
      <c r="AA19" s="239"/>
      <c r="AB19" s="239"/>
      <c r="AC19" s="239"/>
      <c r="AD19" s="239"/>
      <c r="AE19" s="239"/>
      <c r="AF19" s="239"/>
      <c r="AG19" s="239"/>
      <c r="AH19" s="239"/>
    </row>
    <row r="20" spans="1:34">
      <c r="T20" s="265"/>
      <c r="U20" s="388"/>
    </row>
    <row r="21" spans="1:34">
      <c r="U21" s="388"/>
    </row>
    <row r="22" spans="1:34">
      <c r="U22" s="388"/>
    </row>
    <row r="23" spans="1:34">
      <c r="U23" s="388"/>
    </row>
    <row r="24" spans="1:34">
      <c r="U24" s="388"/>
    </row>
    <row r="25" spans="1:34">
      <c r="U25" s="388"/>
    </row>
  </sheetData>
  <mergeCells count="31">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 ref="J4:J5"/>
    <mergeCell ref="A18:R18"/>
    <mergeCell ref="A19:R19"/>
    <mergeCell ref="A1:N1"/>
    <mergeCell ref="A2:A5"/>
    <mergeCell ref="B2:B5"/>
    <mergeCell ref="C2:D3"/>
    <mergeCell ref="E2:F3"/>
    <mergeCell ref="G2:L2"/>
    <mergeCell ref="M2:R2"/>
    <mergeCell ref="C4:C5"/>
    <mergeCell ref="D4:D5"/>
    <mergeCell ref="E4:E5"/>
    <mergeCell ref="F4:F5"/>
    <mergeCell ref="K4:L4"/>
    <mergeCell ref="M4:M5"/>
  </mergeCells>
  <printOptions horizontalCentered="1"/>
  <pageMargins left="0.78431372549019618" right="0.78431372549019618" top="0.98039215686274517" bottom="0.98039215686274517" header="0.50980392156862753" footer="0.50980392156862753"/>
  <pageSetup paperSize="9" scale="31"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sqref="A1:N1"/>
    </sheetView>
  </sheetViews>
  <sheetFormatPr defaultColWidth="9.140625" defaultRowHeight="15"/>
  <cols>
    <col min="1" max="1" width="13.42578125" style="238" bestFit="1" customWidth="1"/>
    <col min="2" max="3" width="10.5703125" style="238" bestFit="1" customWidth="1"/>
    <col min="4" max="4" width="10.5703125" style="238" customWidth="1"/>
    <col min="5" max="7" width="10.5703125" style="238" bestFit="1" customWidth="1"/>
    <col min="8" max="8" width="11.42578125" style="238" bestFit="1" customWidth="1"/>
    <col min="9" max="13" width="10.5703125" style="238" bestFit="1" customWidth="1"/>
    <col min="14" max="14" width="10.85546875" style="238" bestFit="1" customWidth="1"/>
    <col min="15" max="15" width="4.5703125" style="238" bestFit="1" customWidth="1"/>
    <col min="16" max="16384" width="9.140625" style="238"/>
  </cols>
  <sheetData>
    <row r="1" spans="1:14" ht="17.25" customHeight="1">
      <c r="A1" s="1315" t="s">
        <v>634</v>
      </c>
      <c r="B1" s="1315"/>
      <c r="C1" s="1315"/>
      <c r="D1" s="1315"/>
      <c r="E1" s="1315"/>
      <c r="F1" s="1315"/>
      <c r="G1" s="1315"/>
      <c r="H1" s="1315"/>
      <c r="I1" s="1315"/>
      <c r="J1" s="1315"/>
      <c r="K1" s="1315"/>
      <c r="L1" s="1315"/>
      <c r="M1" s="1315"/>
      <c r="N1" s="1315"/>
    </row>
    <row r="2" spans="1:14" s="239" customFormat="1" ht="17.25" customHeight="1">
      <c r="A2" s="1330" t="s">
        <v>635</v>
      </c>
      <c r="B2" s="1350" t="s">
        <v>85</v>
      </c>
      <c r="C2" s="1351"/>
      <c r="D2" s="1351"/>
      <c r="E2" s="1351"/>
      <c r="F2" s="1351"/>
      <c r="G2" s="1351"/>
      <c r="H2" s="1352"/>
      <c r="I2" s="1350" t="s">
        <v>86</v>
      </c>
      <c r="J2" s="1351"/>
      <c r="K2" s="1351"/>
      <c r="L2" s="1351"/>
      <c r="M2" s="1351"/>
      <c r="N2" s="1352"/>
    </row>
    <row r="3" spans="1:14" s="239" customFormat="1" ht="27" customHeight="1">
      <c r="A3" s="1415"/>
      <c r="B3" s="1416" t="s">
        <v>636</v>
      </c>
      <c r="C3" s="1417"/>
      <c r="D3" s="1418"/>
      <c r="E3" s="1416" t="s">
        <v>637</v>
      </c>
      <c r="F3" s="1419"/>
      <c r="G3" s="1353" t="s">
        <v>139</v>
      </c>
      <c r="H3" s="1413" t="s">
        <v>638</v>
      </c>
      <c r="I3" s="1416" t="s">
        <v>636</v>
      </c>
      <c r="J3" s="1419"/>
      <c r="K3" s="1416" t="s">
        <v>637</v>
      </c>
      <c r="L3" s="1419"/>
      <c r="M3" s="1353" t="s">
        <v>139</v>
      </c>
      <c r="N3" s="1413" t="s">
        <v>638</v>
      </c>
    </row>
    <row r="4" spans="1:14" s="239" customFormat="1" ht="40.5" customHeight="1">
      <c r="A4" s="1331"/>
      <c r="B4" s="1002" t="s">
        <v>639</v>
      </c>
      <c r="C4" s="1002" t="s">
        <v>640</v>
      </c>
      <c r="D4" s="1002" t="s">
        <v>641</v>
      </c>
      <c r="E4" s="1002" t="s">
        <v>642</v>
      </c>
      <c r="F4" s="1002" t="s">
        <v>643</v>
      </c>
      <c r="G4" s="1354"/>
      <c r="H4" s="1414"/>
      <c r="I4" s="1002" t="s">
        <v>639</v>
      </c>
      <c r="J4" s="1002" t="s">
        <v>640</v>
      </c>
      <c r="K4" s="1002" t="s">
        <v>642</v>
      </c>
      <c r="L4" s="1002" t="s">
        <v>643</v>
      </c>
      <c r="M4" s="1354"/>
      <c r="N4" s="1414"/>
    </row>
    <row r="5" spans="1:14" s="245" customFormat="1" ht="18" customHeight="1">
      <c r="A5" s="848" t="s">
        <v>78</v>
      </c>
      <c r="B5" s="849">
        <v>62739.59</v>
      </c>
      <c r="C5" s="849">
        <v>977.77</v>
      </c>
      <c r="D5" s="849">
        <v>3803.35</v>
      </c>
      <c r="E5" s="849">
        <v>499043.26</v>
      </c>
      <c r="F5" s="849">
        <v>1674.24</v>
      </c>
      <c r="G5" s="849">
        <v>564434.86</v>
      </c>
      <c r="H5" s="849">
        <v>92.1</v>
      </c>
      <c r="I5" s="851">
        <v>243765.70164159001</v>
      </c>
      <c r="J5" s="849">
        <v>2796.6694715650001</v>
      </c>
      <c r="K5" s="849">
        <v>86678.483347109999</v>
      </c>
      <c r="L5" s="849">
        <v>12912.975330375</v>
      </c>
      <c r="M5" s="851">
        <v>346153.82979063998</v>
      </c>
      <c r="N5" s="849">
        <v>3664.4</v>
      </c>
    </row>
    <row r="6" spans="1:14" s="245" customFormat="1" ht="18" customHeight="1">
      <c r="A6" s="853" t="s">
        <v>79</v>
      </c>
      <c r="B6" s="854">
        <v>19578.149999999998</v>
      </c>
      <c r="C6" s="854">
        <v>379.61</v>
      </c>
      <c r="D6" s="855">
        <v>0</v>
      </c>
      <c r="E6" s="854">
        <v>161388.22</v>
      </c>
      <c r="F6" s="854">
        <v>376.21</v>
      </c>
      <c r="G6" s="854">
        <v>181722.19</v>
      </c>
      <c r="H6" s="1003">
        <v>97.12</v>
      </c>
      <c r="I6" s="854">
        <v>60177.054777035002</v>
      </c>
      <c r="J6" s="854">
        <v>1014.93935638</v>
      </c>
      <c r="K6" s="854">
        <v>37950.434794180001</v>
      </c>
      <c r="L6" s="854">
        <v>6449.1014806650001</v>
      </c>
      <c r="M6" s="952">
        <v>105591.53040826001</v>
      </c>
      <c r="N6" s="854">
        <v>3982.54</v>
      </c>
    </row>
    <row r="7" spans="1:14" s="239" customFormat="1" ht="18" customHeight="1">
      <c r="A7" s="857" t="s">
        <v>169</v>
      </c>
      <c r="B7" s="858">
        <v>2700.09</v>
      </c>
      <c r="C7" s="858">
        <v>53.23</v>
      </c>
      <c r="D7" s="861">
        <v>0</v>
      </c>
      <c r="E7" s="858">
        <v>30546.190000000002</v>
      </c>
      <c r="F7" s="858">
        <v>68.42</v>
      </c>
      <c r="G7" s="858">
        <v>33367.93</v>
      </c>
      <c r="H7" s="858">
        <v>93.32</v>
      </c>
      <c r="I7" s="858">
        <v>7485.0507238800001</v>
      </c>
      <c r="J7" s="858">
        <v>160.047353875</v>
      </c>
      <c r="K7" s="858">
        <v>5707.4888257849998</v>
      </c>
      <c r="L7" s="858">
        <v>1210.3782586750001</v>
      </c>
      <c r="M7" s="858">
        <v>14562.965162215</v>
      </c>
      <c r="N7" s="858">
        <v>3755.28</v>
      </c>
    </row>
    <row r="8" spans="1:14" s="239" customFormat="1" ht="18" customHeight="1">
      <c r="A8" s="857" t="s">
        <v>170</v>
      </c>
      <c r="B8" s="858">
        <v>3867.16</v>
      </c>
      <c r="C8" s="858">
        <v>62.970000000000006</v>
      </c>
      <c r="D8" s="861">
        <v>0</v>
      </c>
      <c r="E8" s="858">
        <v>21816.76</v>
      </c>
      <c r="F8" s="858">
        <v>13.76</v>
      </c>
      <c r="G8" s="858">
        <v>25760.650000000005</v>
      </c>
      <c r="H8" s="858">
        <v>94.44</v>
      </c>
      <c r="I8" s="858">
        <v>12584.17918745</v>
      </c>
      <c r="J8" s="858">
        <v>103.34326801</v>
      </c>
      <c r="K8" s="858">
        <v>7460.3335906749999</v>
      </c>
      <c r="L8" s="858">
        <v>947.61251551500004</v>
      </c>
      <c r="M8" s="858">
        <v>21095.468561649999</v>
      </c>
      <c r="N8" s="858">
        <v>3864.02</v>
      </c>
    </row>
    <row r="9" spans="1:14" s="239" customFormat="1" ht="18" customHeight="1">
      <c r="A9" s="857" t="s">
        <v>275</v>
      </c>
      <c r="B9" s="858">
        <v>3627.39</v>
      </c>
      <c r="C9" s="858">
        <v>83.29</v>
      </c>
      <c r="D9" s="861">
        <v>0</v>
      </c>
      <c r="E9" s="858">
        <v>33079.279999999999</v>
      </c>
      <c r="F9" s="858">
        <v>117.39</v>
      </c>
      <c r="G9" s="858">
        <v>36907.35</v>
      </c>
      <c r="H9" s="858">
        <v>95.72</v>
      </c>
      <c r="I9" s="858">
        <v>13428.188516225</v>
      </c>
      <c r="J9" s="858">
        <v>340.89039472500002</v>
      </c>
      <c r="K9" s="858">
        <v>7051.212503195</v>
      </c>
      <c r="L9" s="858">
        <v>1162.5555498250001</v>
      </c>
      <c r="M9" s="858">
        <v>21982.846963970002</v>
      </c>
      <c r="N9" s="858">
        <v>3922.04</v>
      </c>
    </row>
    <row r="10" spans="1:14" s="239" customFormat="1" ht="18" customHeight="1">
      <c r="A10" s="857" t="s">
        <v>276</v>
      </c>
      <c r="B10" s="858">
        <v>4514.9399999999996</v>
      </c>
      <c r="C10" s="858">
        <v>93.56</v>
      </c>
      <c r="D10" s="861">
        <v>0</v>
      </c>
      <c r="E10" s="858">
        <v>43166.27</v>
      </c>
      <c r="F10" s="858">
        <v>88.1</v>
      </c>
      <c r="G10" s="858">
        <v>47862.87</v>
      </c>
      <c r="H10" s="858">
        <v>96.56</v>
      </c>
      <c r="I10" s="858">
        <v>12862.57</v>
      </c>
      <c r="J10" s="858">
        <v>207.08</v>
      </c>
      <c r="K10" s="858">
        <v>9010.81</v>
      </c>
      <c r="L10" s="858">
        <v>1739.33</v>
      </c>
      <c r="M10" s="858">
        <v>23819.79</v>
      </c>
      <c r="N10" s="858">
        <v>3931.34</v>
      </c>
    </row>
    <row r="11" spans="1:14" s="239" customFormat="1" ht="18" customHeight="1">
      <c r="A11" s="857" t="s">
        <v>1333</v>
      </c>
      <c r="B11" s="858">
        <v>4868.57</v>
      </c>
      <c r="C11" s="858">
        <v>86.56</v>
      </c>
      <c r="D11" s="861">
        <v>0</v>
      </c>
      <c r="E11" s="858">
        <v>32779.72</v>
      </c>
      <c r="F11" s="858">
        <v>88.54</v>
      </c>
      <c r="G11" s="858">
        <v>37823.39</v>
      </c>
      <c r="H11" s="858">
        <v>97.12</v>
      </c>
      <c r="I11" s="858">
        <v>13817.066349479999</v>
      </c>
      <c r="J11" s="858">
        <v>203.57833977000001</v>
      </c>
      <c r="K11" s="858">
        <v>8720.5898745249997</v>
      </c>
      <c r="L11" s="858">
        <v>1389.2251566499999</v>
      </c>
      <c r="M11" s="858">
        <v>24130.459720424999</v>
      </c>
      <c r="N11" s="858">
        <v>3982.54</v>
      </c>
    </row>
    <row r="12" spans="1:14" s="239" customFormat="1" ht="14.25" customHeight="1">
      <c r="A12" s="333"/>
      <c r="B12" s="334"/>
      <c r="C12" s="334"/>
      <c r="D12" s="302"/>
      <c r="E12" s="334"/>
      <c r="F12" s="334"/>
      <c r="G12" s="334"/>
      <c r="H12" s="334"/>
      <c r="I12" s="334"/>
      <c r="J12" s="334"/>
      <c r="K12" s="334"/>
      <c r="L12" s="334"/>
      <c r="M12" s="334"/>
      <c r="N12" s="334"/>
    </row>
    <row r="13" spans="1:14" s="239" customFormat="1" ht="12.75" customHeight="1">
      <c r="A13" s="1307" t="s">
        <v>1288</v>
      </c>
      <c r="B13" s="1307"/>
      <c r="C13" s="1307"/>
      <c r="D13" s="1307"/>
      <c r="E13" s="1307"/>
    </row>
    <row r="14" spans="1:14" s="239" customFormat="1" ht="26.1" customHeight="1">
      <c r="A14" s="1307" t="s">
        <v>265</v>
      </c>
      <c r="B14" s="1307"/>
      <c r="C14" s="1307"/>
      <c r="D14" s="1307"/>
      <c r="E14" s="1307"/>
    </row>
    <row r="15" spans="1:14" s="239" customFormat="1">
      <c r="B15" s="253"/>
      <c r="C15" s="253"/>
      <c r="D15" s="253"/>
      <c r="E15" s="253"/>
      <c r="F15" s="253"/>
      <c r="G15" s="253"/>
      <c r="H15" s="253"/>
      <c r="I15" s="253"/>
      <c r="J15" s="253"/>
      <c r="K15" s="253"/>
      <c r="L15" s="253"/>
      <c r="M15" s="253"/>
      <c r="N15" s="253"/>
    </row>
    <row r="16" spans="1:14">
      <c r="B16" s="255"/>
      <c r="C16" s="255"/>
      <c r="D16" s="255"/>
      <c r="E16" s="255"/>
      <c r="F16" s="255"/>
      <c r="G16" s="255"/>
      <c r="H16" s="255"/>
      <c r="I16" s="255"/>
      <c r="J16" s="255"/>
      <c r="K16" s="255"/>
      <c r="L16" s="255"/>
      <c r="M16" s="255"/>
    </row>
  </sheetData>
  <mergeCells count="14">
    <mergeCell ref="A14:E14"/>
    <mergeCell ref="M3:M4"/>
    <mergeCell ref="N3:N4"/>
    <mergeCell ref="A13:E13"/>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sqref="A1:K1"/>
    </sheetView>
  </sheetViews>
  <sheetFormatPr defaultColWidth="9.140625" defaultRowHeight="15"/>
  <cols>
    <col min="1" max="11" width="14.5703125" style="238" bestFit="1" customWidth="1"/>
    <col min="12" max="12" width="4.5703125" style="238" bestFit="1" customWidth="1"/>
    <col min="13" max="16384" width="9.140625" style="238"/>
  </cols>
  <sheetData>
    <row r="1" spans="1:11" ht="17.25" customHeight="1">
      <c r="A1" s="1315" t="s">
        <v>39</v>
      </c>
      <c r="B1" s="1315"/>
      <c r="C1" s="1315"/>
      <c r="D1" s="1315"/>
      <c r="E1" s="1315"/>
      <c r="F1" s="1315"/>
      <c r="G1" s="1315"/>
      <c r="H1" s="1315"/>
      <c r="I1" s="1315"/>
      <c r="J1" s="1315"/>
      <c r="K1" s="1315"/>
    </row>
    <row r="2" spans="1:11" s="239" customFormat="1" ht="12.75" customHeight="1">
      <c r="A2" s="1353" t="s">
        <v>262</v>
      </c>
      <c r="B2" s="1350" t="s">
        <v>400</v>
      </c>
      <c r="C2" s="1351"/>
      <c r="D2" s="1351"/>
      <c r="E2" s="1351"/>
      <c r="F2" s="1352"/>
      <c r="G2" s="1350" t="s">
        <v>644</v>
      </c>
      <c r="H2" s="1351"/>
      <c r="I2" s="1351"/>
      <c r="J2" s="1351"/>
      <c r="K2" s="1352"/>
    </row>
    <row r="3" spans="1:11" s="239" customFormat="1" ht="15" customHeight="1">
      <c r="A3" s="1354"/>
      <c r="B3" s="931" t="s">
        <v>645</v>
      </c>
      <c r="C3" s="931" t="s">
        <v>402</v>
      </c>
      <c r="D3" s="931" t="s">
        <v>113</v>
      </c>
      <c r="E3" s="931" t="s">
        <v>403</v>
      </c>
      <c r="F3" s="931" t="s">
        <v>398</v>
      </c>
      <c r="G3" s="931" t="s">
        <v>645</v>
      </c>
      <c r="H3" s="931" t="s">
        <v>402</v>
      </c>
      <c r="I3" s="931" t="s">
        <v>113</v>
      </c>
      <c r="J3" s="931" t="s">
        <v>403</v>
      </c>
      <c r="K3" s="931" t="s">
        <v>398</v>
      </c>
    </row>
    <row r="4" spans="1:11" s="239" customFormat="1" ht="18" customHeight="1">
      <c r="A4" s="848" t="s">
        <v>78</v>
      </c>
      <c r="B4" s="1004">
        <v>75.311056988000004</v>
      </c>
      <c r="C4" s="1004">
        <v>2.2323379999999999E-3</v>
      </c>
      <c r="D4" s="1004">
        <v>0</v>
      </c>
      <c r="E4" s="1004">
        <v>0</v>
      </c>
      <c r="F4" s="1004">
        <v>24.686710674</v>
      </c>
      <c r="G4" s="1004">
        <v>18.324503932999999</v>
      </c>
      <c r="H4" s="1004">
        <v>0</v>
      </c>
      <c r="I4" s="1004">
        <v>0</v>
      </c>
      <c r="J4" s="1004">
        <v>0</v>
      </c>
      <c r="K4" s="1004">
        <v>81.675496066999997</v>
      </c>
    </row>
    <row r="5" spans="1:11" s="239" customFormat="1" ht="18" customHeight="1">
      <c r="A5" s="853" t="s">
        <v>79</v>
      </c>
      <c r="B5" s="1005">
        <v>62.31468259011119</v>
      </c>
      <c r="C5" s="1005">
        <v>1.9672872455465922</v>
      </c>
      <c r="D5" s="1005">
        <v>0</v>
      </c>
      <c r="E5" s="1005">
        <v>0</v>
      </c>
      <c r="F5" s="1005">
        <v>35.718030164342203</v>
      </c>
      <c r="G5" s="1005">
        <v>33.166615997350931</v>
      </c>
      <c r="H5" s="1005">
        <v>0</v>
      </c>
      <c r="I5" s="1005">
        <v>0</v>
      </c>
      <c r="J5" s="1005">
        <v>0</v>
      </c>
      <c r="K5" s="1005">
        <v>66.833384002649083</v>
      </c>
    </row>
    <row r="6" spans="1:11" s="239" customFormat="1" ht="18" customHeight="1">
      <c r="A6" s="857" t="s">
        <v>169</v>
      </c>
      <c r="B6" s="1006">
        <v>50</v>
      </c>
      <c r="C6" s="1006">
        <v>0</v>
      </c>
      <c r="D6" s="1006">
        <v>0</v>
      </c>
      <c r="E6" s="1006">
        <v>0</v>
      </c>
      <c r="F6" s="1006">
        <v>50</v>
      </c>
      <c r="G6" s="1006">
        <v>25.324661940891861</v>
      </c>
      <c r="H6" s="1006">
        <v>1.6372848297019713E-3</v>
      </c>
      <c r="I6" s="1006">
        <v>0</v>
      </c>
      <c r="J6" s="1006">
        <v>0</v>
      </c>
      <c r="K6" s="1006">
        <v>74.673700774278444</v>
      </c>
    </row>
    <row r="7" spans="1:11" s="239" customFormat="1" ht="18" customHeight="1">
      <c r="A7" s="857" t="s">
        <v>170</v>
      </c>
      <c r="B7" s="1006">
        <v>51.469991840239175</v>
      </c>
      <c r="C7" s="1006">
        <v>1.690185191858983E-3</v>
      </c>
      <c r="D7" s="1006">
        <v>0</v>
      </c>
      <c r="E7" s="1006">
        <v>0</v>
      </c>
      <c r="F7" s="1006">
        <v>48.528317974568964</v>
      </c>
      <c r="G7" s="1006">
        <v>38.460159953378714</v>
      </c>
      <c r="H7" s="1006">
        <v>0</v>
      </c>
      <c r="I7" s="1006">
        <v>0</v>
      </c>
      <c r="J7" s="1006">
        <v>0</v>
      </c>
      <c r="K7" s="1006">
        <v>61.539840046621286</v>
      </c>
    </row>
    <row r="8" spans="1:11" s="239" customFormat="1" ht="18" customHeight="1">
      <c r="A8" s="857" t="s">
        <v>275</v>
      </c>
      <c r="B8" s="1006">
        <v>50.944837952295842</v>
      </c>
      <c r="C8" s="1006">
        <v>1.2174264685136139E-4</v>
      </c>
      <c r="D8" s="1006">
        <v>0</v>
      </c>
      <c r="E8" s="1006">
        <v>0</v>
      </c>
      <c r="F8" s="1006">
        <v>49.055040305057311</v>
      </c>
      <c r="G8" s="1006">
        <v>50.365546404215308</v>
      </c>
      <c r="H8" s="1006">
        <v>0</v>
      </c>
      <c r="I8" s="1006">
        <v>0</v>
      </c>
      <c r="J8" s="1006">
        <v>0</v>
      </c>
      <c r="K8" s="1006">
        <v>49.634453595784692</v>
      </c>
    </row>
    <row r="9" spans="1:11" s="239" customFormat="1" ht="18" customHeight="1">
      <c r="A9" s="857" t="s">
        <v>276</v>
      </c>
      <c r="B9" s="1006">
        <v>63.245518998376696</v>
      </c>
      <c r="C9" s="1006">
        <v>0.48882842390032238</v>
      </c>
      <c r="D9" s="1006">
        <v>0</v>
      </c>
      <c r="E9" s="1006">
        <v>0</v>
      </c>
      <c r="F9" s="1006">
        <v>36.265652577722989</v>
      </c>
      <c r="G9" s="1006">
        <v>34.105004519992001</v>
      </c>
      <c r="H9" s="1006">
        <v>0</v>
      </c>
      <c r="I9" s="1006">
        <v>0</v>
      </c>
      <c r="J9" s="1006">
        <v>0</v>
      </c>
      <c r="K9" s="1006">
        <v>65.894995480007992</v>
      </c>
    </row>
    <row r="10" spans="1:11" s="239" customFormat="1" ht="15" customHeight="1">
      <c r="A10" s="857" t="s">
        <v>1333</v>
      </c>
      <c r="B10" s="1006">
        <v>62.984517030054498</v>
      </c>
      <c r="C10" s="1006">
        <v>2.72928218029283</v>
      </c>
      <c r="D10" s="1006">
        <v>0</v>
      </c>
      <c r="E10" s="1006">
        <v>0</v>
      </c>
      <c r="F10" s="1006">
        <v>34.286200789652682</v>
      </c>
      <c r="G10" s="1006">
        <v>33.166615997350931</v>
      </c>
      <c r="H10" s="1006">
        <v>0</v>
      </c>
      <c r="I10" s="1006">
        <v>0</v>
      </c>
      <c r="J10" s="1006">
        <v>0</v>
      </c>
      <c r="K10" s="1006">
        <v>66.833384002649083</v>
      </c>
    </row>
    <row r="11" spans="1:11" s="239" customFormat="1" ht="13.5" customHeight="1">
      <c r="A11" s="333"/>
      <c r="B11" s="1007"/>
      <c r="C11" s="1007"/>
      <c r="D11" s="1007"/>
      <c r="E11" s="1007"/>
      <c r="F11" s="1007"/>
      <c r="G11" s="1007"/>
      <c r="H11" s="1007"/>
      <c r="I11" s="1007"/>
      <c r="J11" s="1007"/>
      <c r="K11" s="1007"/>
    </row>
    <row r="12" spans="1:11" s="239" customFormat="1" ht="27.6" customHeight="1">
      <c r="A12" s="1307" t="s">
        <v>1288</v>
      </c>
      <c r="B12" s="1307"/>
      <c r="C12" s="1307"/>
      <c r="D12" s="1307"/>
      <c r="E12" s="1307"/>
      <c r="F12" s="1307"/>
      <c r="G12" s="1307"/>
      <c r="H12" s="1307"/>
      <c r="I12" s="1307"/>
      <c r="J12" s="1307"/>
      <c r="K12" s="1307"/>
    </row>
    <row r="13" spans="1:11" s="239" customFormat="1">
      <c r="A13" s="1307" t="s">
        <v>404</v>
      </c>
      <c r="B13" s="1307"/>
      <c r="C13" s="1307"/>
      <c r="D13" s="1307"/>
      <c r="E13" s="1307"/>
      <c r="F13" s="1307"/>
      <c r="G13" s="1307"/>
      <c r="H13" s="1307"/>
      <c r="I13" s="1307"/>
      <c r="J13" s="1307"/>
      <c r="K13" s="1307"/>
    </row>
    <row r="14" spans="1:11" s="239" customFormat="1"/>
  </sheetData>
  <mergeCells count="6">
    <mergeCell ref="A12:K12"/>
    <mergeCell ref="A13:K13"/>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sqref="A1:K1"/>
    </sheetView>
  </sheetViews>
  <sheetFormatPr defaultColWidth="9.140625" defaultRowHeight="15"/>
  <cols>
    <col min="1" max="11" width="14.5703125" style="238" bestFit="1" customWidth="1"/>
    <col min="12" max="12" width="5" style="238" bestFit="1" customWidth="1"/>
    <col min="13" max="16384" width="9.140625" style="238"/>
  </cols>
  <sheetData>
    <row r="1" spans="1:11" ht="18" customHeight="1">
      <c r="A1" s="1315" t="s">
        <v>40</v>
      </c>
      <c r="B1" s="1315"/>
      <c r="C1" s="1315"/>
      <c r="D1" s="1315"/>
      <c r="E1" s="1315"/>
      <c r="F1" s="1315"/>
      <c r="G1" s="1315"/>
      <c r="H1" s="1315"/>
      <c r="I1" s="1315"/>
      <c r="J1" s="1315"/>
      <c r="K1" s="1315"/>
    </row>
    <row r="2" spans="1:11" s="239" customFormat="1" ht="18" customHeight="1">
      <c r="A2" s="1353" t="s">
        <v>262</v>
      </c>
      <c r="B2" s="1355" t="s">
        <v>400</v>
      </c>
      <c r="C2" s="1387"/>
      <c r="D2" s="1387"/>
      <c r="E2" s="1387"/>
      <c r="F2" s="1356"/>
      <c r="G2" s="1355" t="s">
        <v>644</v>
      </c>
      <c r="H2" s="1387"/>
      <c r="I2" s="1387"/>
      <c r="J2" s="1387"/>
      <c r="K2" s="1356"/>
    </row>
    <row r="3" spans="1:11" s="239" customFormat="1" ht="15" customHeight="1">
      <c r="A3" s="1354"/>
      <c r="B3" s="844" t="s">
        <v>645</v>
      </c>
      <c r="C3" s="844" t="s">
        <v>402</v>
      </c>
      <c r="D3" s="844" t="s">
        <v>113</v>
      </c>
      <c r="E3" s="844" t="s">
        <v>403</v>
      </c>
      <c r="F3" s="844" t="s">
        <v>398</v>
      </c>
      <c r="G3" s="844" t="s">
        <v>645</v>
      </c>
      <c r="H3" s="844" t="s">
        <v>402</v>
      </c>
      <c r="I3" s="844" t="s">
        <v>113</v>
      </c>
      <c r="J3" s="844" t="s">
        <v>403</v>
      </c>
      <c r="K3" s="844" t="s">
        <v>398</v>
      </c>
    </row>
    <row r="4" spans="1:11" s="239" customFormat="1" ht="18" customHeight="1">
      <c r="A4" s="848" t="s">
        <v>78</v>
      </c>
      <c r="B4" s="874">
        <v>53.23</v>
      </c>
      <c r="C4" s="874">
        <v>7.37</v>
      </c>
      <c r="D4" s="874">
        <v>0.05</v>
      </c>
      <c r="E4" s="874">
        <v>0</v>
      </c>
      <c r="F4" s="874">
        <v>39.35</v>
      </c>
      <c r="G4" s="874">
        <v>19.940000000000001</v>
      </c>
      <c r="H4" s="874">
        <v>17.29</v>
      </c>
      <c r="I4" s="874">
        <v>6.03</v>
      </c>
      <c r="J4" s="874">
        <v>0</v>
      </c>
      <c r="K4" s="874">
        <v>56.74</v>
      </c>
    </row>
    <row r="5" spans="1:11" s="239" customFormat="1" ht="18" customHeight="1">
      <c r="A5" s="853" t="s">
        <v>79</v>
      </c>
      <c r="B5" s="875">
        <v>58.24</v>
      </c>
      <c r="C5" s="875">
        <v>5.95</v>
      </c>
      <c r="D5" s="875">
        <v>0.03</v>
      </c>
      <c r="E5" s="875">
        <v>0</v>
      </c>
      <c r="F5" s="875">
        <v>35.78</v>
      </c>
      <c r="G5" s="875">
        <v>21.97</v>
      </c>
      <c r="H5" s="875">
        <v>18.170000000000002</v>
      </c>
      <c r="I5" s="875">
        <v>7.04</v>
      </c>
      <c r="J5" s="875">
        <v>0</v>
      </c>
      <c r="K5" s="875">
        <v>52.82</v>
      </c>
    </row>
    <row r="6" spans="1:11" s="239" customFormat="1" ht="18" customHeight="1">
      <c r="A6" s="857" t="s">
        <v>169</v>
      </c>
      <c r="B6" s="877">
        <v>56.17</v>
      </c>
      <c r="C6" s="877">
        <v>6.21</v>
      </c>
      <c r="D6" s="877">
        <v>0.03</v>
      </c>
      <c r="E6" s="877">
        <v>0</v>
      </c>
      <c r="F6" s="877">
        <v>37.590000000000003</v>
      </c>
      <c r="G6" s="877">
        <v>19.260000000000002</v>
      </c>
      <c r="H6" s="877">
        <v>17.87</v>
      </c>
      <c r="I6" s="877">
        <v>5.54</v>
      </c>
      <c r="J6" s="877">
        <v>0</v>
      </c>
      <c r="K6" s="877">
        <v>57.33</v>
      </c>
    </row>
    <row r="7" spans="1:11" s="239" customFormat="1" ht="18" customHeight="1">
      <c r="A7" s="857" t="s">
        <v>170</v>
      </c>
      <c r="B7" s="877">
        <v>57.85</v>
      </c>
      <c r="C7" s="877">
        <v>6.09</v>
      </c>
      <c r="D7" s="877">
        <v>0.03</v>
      </c>
      <c r="E7" s="877">
        <v>0</v>
      </c>
      <c r="F7" s="877">
        <v>36.04</v>
      </c>
      <c r="G7" s="877">
        <v>20.260000000000002</v>
      </c>
      <c r="H7" s="877">
        <v>16.350000000000001</v>
      </c>
      <c r="I7" s="877">
        <v>4.8</v>
      </c>
      <c r="J7" s="877">
        <v>0</v>
      </c>
      <c r="K7" s="877">
        <v>58.59</v>
      </c>
    </row>
    <row r="8" spans="1:11" s="239" customFormat="1" ht="18" customHeight="1">
      <c r="A8" s="857" t="s">
        <v>275</v>
      </c>
      <c r="B8" s="877">
        <v>58.78</v>
      </c>
      <c r="C8" s="877">
        <v>5.85</v>
      </c>
      <c r="D8" s="877">
        <v>0.03</v>
      </c>
      <c r="E8" s="877">
        <v>0</v>
      </c>
      <c r="F8" s="877">
        <v>35.340000000000003</v>
      </c>
      <c r="G8" s="877">
        <v>20.34</v>
      </c>
      <c r="H8" s="877">
        <v>17.149999999999999</v>
      </c>
      <c r="I8" s="877">
        <v>5.04</v>
      </c>
      <c r="J8" s="877">
        <v>0</v>
      </c>
      <c r="K8" s="877">
        <v>57.47</v>
      </c>
    </row>
    <row r="9" spans="1:11" s="239" customFormat="1" ht="18" customHeight="1">
      <c r="A9" s="857" t="s">
        <v>276</v>
      </c>
      <c r="B9" s="877">
        <v>59.48</v>
      </c>
      <c r="C9" s="877">
        <v>5.75</v>
      </c>
      <c r="D9" s="877">
        <v>0.03</v>
      </c>
      <c r="E9" s="877">
        <v>0</v>
      </c>
      <c r="F9" s="877">
        <v>34.75</v>
      </c>
      <c r="G9" s="877">
        <v>20.98</v>
      </c>
      <c r="H9" s="877">
        <v>16.43</v>
      </c>
      <c r="I9" s="877">
        <v>4.3600000000000003</v>
      </c>
      <c r="J9" s="877">
        <v>0</v>
      </c>
      <c r="K9" s="877">
        <v>58.23</v>
      </c>
    </row>
    <row r="10" spans="1:11" s="239" customFormat="1" ht="14.25" customHeight="1">
      <c r="A10" s="857" t="s">
        <v>1333</v>
      </c>
      <c r="B10" s="877">
        <v>59.81</v>
      </c>
      <c r="C10" s="877">
        <v>5.77</v>
      </c>
      <c r="D10" s="877">
        <v>0.03</v>
      </c>
      <c r="E10" s="877">
        <v>0</v>
      </c>
      <c r="F10" s="877">
        <v>34.39</v>
      </c>
      <c r="G10" s="877">
        <v>21.97</v>
      </c>
      <c r="H10" s="877">
        <v>18.170000000000002</v>
      </c>
      <c r="I10" s="877">
        <v>7.04</v>
      </c>
      <c r="J10" s="877">
        <v>0</v>
      </c>
      <c r="K10" s="877">
        <v>52.82</v>
      </c>
    </row>
    <row r="11" spans="1:11" s="239" customFormat="1" ht="13.5" customHeight="1">
      <c r="A11" s="1337" t="s">
        <v>1288</v>
      </c>
      <c r="B11" s="1337"/>
      <c r="C11" s="1337"/>
      <c r="D11" s="1337"/>
      <c r="E11" s="1337"/>
      <c r="F11" s="1337"/>
      <c r="G11" s="1337"/>
      <c r="H11" s="1337"/>
      <c r="I11" s="1337"/>
      <c r="J11" s="1337"/>
      <c r="K11" s="1337"/>
    </row>
    <row r="12" spans="1:11" s="239" customFormat="1" ht="26.85" customHeight="1">
      <c r="A12" s="1337" t="s">
        <v>406</v>
      </c>
      <c r="B12" s="1337"/>
      <c r="C12" s="1337"/>
      <c r="D12" s="1337"/>
      <c r="E12" s="1337"/>
      <c r="F12" s="1337"/>
      <c r="G12" s="1337"/>
      <c r="H12" s="1337"/>
      <c r="I12" s="1337"/>
      <c r="J12" s="1337"/>
      <c r="K12" s="1337"/>
    </row>
    <row r="13" spans="1:11" s="239" customFormat="1"/>
  </sheetData>
  <mergeCells count="6">
    <mergeCell ref="A12:K12"/>
    <mergeCell ref="A11:K11"/>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activeCell="L5" sqref="L5"/>
    </sheetView>
  </sheetViews>
  <sheetFormatPr defaultRowHeight="15"/>
  <cols>
    <col min="1" max="1" width="6.42578125" bestFit="1" customWidth="1"/>
    <col min="2" max="2" width="16.28515625" customWidth="1"/>
    <col min="3" max="3" width="30.42578125" customWidth="1"/>
    <col min="4" max="4" width="11.28515625" style="70" bestFit="1" customWidth="1"/>
    <col min="5" max="6" width="11.28515625" style="71" bestFit="1" customWidth="1"/>
    <col min="7" max="7" width="12.42578125" bestFit="1" customWidth="1"/>
    <col min="8" max="8" width="9.42578125" bestFit="1" customWidth="1"/>
    <col min="9" max="9" width="12.7109375" customWidth="1"/>
    <col min="10" max="10" width="10.140625" customWidth="1"/>
  </cols>
  <sheetData>
    <row r="1" spans="1:12">
      <c r="A1" s="1215" t="s">
        <v>1352</v>
      </c>
      <c r="B1" s="1215"/>
      <c r="C1" s="1215"/>
      <c r="D1" s="1215"/>
      <c r="E1" s="1215"/>
      <c r="F1" s="1215"/>
      <c r="G1" s="1215"/>
      <c r="H1" s="1215"/>
      <c r="I1" s="1215"/>
      <c r="J1" s="1215"/>
      <c r="K1" s="53"/>
    </row>
    <row r="2" spans="1:12">
      <c r="A2" s="1216" t="s">
        <v>148</v>
      </c>
      <c r="B2" s="1216" t="s">
        <v>149</v>
      </c>
      <c r="C2" s="1218" t="s">
        <v>150</v>
      </c>
      <c r="D2" s="1220" t="s">
        <v>151</v>
      </c>
      <c r="E2" s="1222" t="s">
        <v>152</v>
      </c>
      <c r="F2" s="1224" t="s">
        <v>153</v>
      </c>
      <c r="G2" s="1226" t="s">
        <v>154</v>
      </c>
      <c r="H2" s="1227"/>
      <c r="I2" s="1228" t="s">
        <v>155</v>
      </c>
      <c r="J2" s="1216" t="s">
        <v>156</v>
      </c>
      <c r="K2" s="54"/>
    </row>
    <row r="3" spans="1:12" ht="60">
      <c r="A3" s="1217"/>
      <c r="B3" s="1217"/>
      <c r="C3" s="1219"/>
      <c r="D3" s="1221"/>
      <c r="E3" s="1223"/>
      <c r="F3" s="1225"/>
      <c r="G3" s="55" t="s">
        <v>157</v>
      </c>
      <c r="H3" s="55" t="s">
        <v>158</v>
      </c>
      <c r="I3" s="1229"/>
      <c r="J3" s="1217"/>
      <c r="K3" s="54"/>
    </row>
    <row r="4" spans="1:12" ht="47.25">
      <c r="A4" s="56">
        <v>1</v>
      </c>
      <c r="B4" s="656" t="s">
        <v>1340</v>
      </c>
      <c r="C4" s="649" t="s">
        <v>1341</v>
      </c>
      <c r="D4" s="650">
        <v>45022</v>
      </c>
      <c r="E4" s="650">
        <v>45126</v>
      </c>
      <c r="F4" s="650">
        <v>45139</v>
      </c>
      <c r="G4" s="651">
        <v>4056000</v>
      </c>
      <c r="H4" s="652">
        <v>26</v>
      </c>
      <c r="I4" s="653">
        <v>6.5</v>
      </c>
      <c r="J4" s="653">
        <v>2.64</v>
      </c>
      <c r="K4" s="57"/>
    </row>
    <row r="5" spans="1:12" ht="94.5">
      <c r="A5" s="56">
        <v>2</v>
      </c>
      <c r="B5" s="656" t="s">
        <v>1342</v>
      </c>
      <c r="C5" s="649" t="s">
        <v>1343</v>
      </c>
      <c r="D5" s="654">
        <v>45061</v>
      </c>
      <c r="E5" s="650">
        <v>45141</v>
      </c>
      <c r="F5" s="650">
        <v>45156</v>
      </c>
      <c r="G5" s="651">
        <v>155350</v>
      </c>
      <c r="H5" s="652">
        <v>26</v>
      </c>
      <c r="I5" s="653">
        <v>100</v>
      </c>
      <c r="J5" s="655">
        <v>1.55</v>
      </c>
      <c r="K5" s="57"/>
    </row>
    <row r="6" spans="1:12" ht="63">
      <c r="A6" s="56">
        <v>3</v>
      </c>
      <c r="B6" s="656" t="s">
        <v>1344</v>
      </c>
      <c r="C6" s="649" t="s">
        <v>1345</v>
      </c>
      <c r="D6" s="654">
        <v>44974</v>
      </c>
      <c r="E6" s="650">
        <v>45140</v>
      </c>
      <c r="F6" s="650">
        <v>45154</v>
      </c>
      <c r="G6" s="651">
        <v>35100600</v>
      </c>
      <c r="H6" s="652">
        <v>26</v>
      </c>
      <c r="I6" s="653">
        <v>3</v>
      </c>
      <c r="J6" s="655">
        <v>10.5</v>
      </c>
      <c r="K6" s="57"/>
    </row>
    <row r="7" spans="1:12" ht="15.75">
      <c r="A7" s="56">
        <v>4</v>
      </c>
      <c r="B7" s="656" t="s">
        <v>1346</v>
      </c>
      <c r="C7" s="649" t="s">
        <v>1347</v>
      </c>
      <c r="D7" s="654">
        <v>45029</v>
      </c>
      <c r="E7" s="650">
        <v>45146</v>
      </c>
      <c r="F7" s="650">
        <v>45161</v>
      </c>
      <c r="G7" s="651">
        <v>948688</v>
      </c>
      <c r="H7" s="652">
        <v>26</v>
      </c>
      <c r="I7" s="653">
        <v>40</v>
      </c>
      <c r="J7" s="655">
        <v>3.79</v>
      </c>
      <c r="K7" s="57"/>
    </row>
    <row r="8" spans="1:12" ht="31.5">
      <c r="A8" s="56">
        <v>5</v>
      </c>
      <c r="B8" s="656" t="s">
        <v>1348</v>
      </c>
      <c r="C8" s="649" t="s">
        <v>1349</v>
      </c>
      <c r="D8" s="654">
        <v>45051</v>
      </c>
      <c r="E8" s="650">
        <v>45146</v>
      </c>
      <c r="F8" s="650">
        <v>45161</v>
      </c>
      <c r="G8" s="651">
        <v>18712577</v>
      </c>
      <c r="H8" s="652">
        <v>29</v>
      </c>
      <c r="I8" s="653">
        <v>503</v>
      </c>
      <c r="J8" s="655">
        <v>941.02</v>
      </c>
      <c r="K8" s="57"/>
    </row>
    <row r="9" spans="1:12" ht="94.5">
      <c r="A9" s="56">
        <v>6</v>
      </c>
      <c r="B9" s="656" t="s">
        <v>1350</v>
      </c>
      <c r="C9" s="649" t="s">
        <v>1351</v>
      </c>
      <c r="D9" s="654">
        <v>45033</v>
      </c>
      <c r="E9" s="650">
        <v>45156</v>
      </c>
      <c r="F9" s="650">
        <v>45169</v>
      </c>
      <c r="G9" s="651">
        <v>44564671</v>
      </c>
      <c r="H9" s="652">
        <v>26</v>
      </c>
      <c r="I9" s="653">
        <v>160</v>
      </c>
      <c r="J9" s="655">
        <v>712.96</v>
      </c>
      <c r="K9" s="57"/>
    </row>
    <row r="10" spans="1:12">
      <c r="D10"/>
      <c r="E10"/>
      <c r="F10"/>
      <c r="K10" s="57"/>
    </row>
    <row r="11" spans="1:12" ht="39.75" customHeight="1">
      <c r="A11" s="58"/>
      <c r="B11" s="58"/>
      <c r="C11" s="59"/>
      <c r="D11" s="60"/>
      <c r="E11" s="61"/>
      <c r="F11" s="61"/>
      <c r="G11" s="62"/>
      <c r="H11" s="58"/>
      <c r="I11" s="63"/>
      <c r="J11" s="63"/>
      <c r="K11" s="64"/>
      <c r="L11" s="65"/>
    </row>
    <row r="12" spans="1:12">
      <c r="A12" s="58"/>
      <c r="B12" s="58"/>
      <c r="C12" s="59"/>
      <c r="D12" s="60"/>
      <c r="E12" s="66"/>
      <c r="F12" s="66"/>
      <c r="G12" s="62"/>
      <c r="H12" s="58"/>
      <c r="I12" s="67"/>
      <c r="J12" s="67"/>
      <c r="K12" s="64"/>
      <c r="L12" s="65"/>
    </row>
    <row r="13" spans="1:12">
      <c r="A13" s="11"/>
      <c r="B13" s="11"/>
      <c r="C13" s="11"/>
      <c r="D13" s="68"/>
      <c r="E13" s="69"/>
      <c r="F13" s="69"/>
      <c r="G13" s="11"/>
      <c r="H13" s="11"/>
      <c r="I13" s="11"/>
      <c r="J13" s="11"/>
      <c r="K13" s="64"/>
      <c r="L13" s="65"/>
    </row>
    <row r="14" spans="1:12">
      <c r="K14" s="72"/>
      <c r="L14" s="65"/>
    </row>
    <row r="15" spans="1:12">
      <c r="A15" s="64"/>
      <c r="B15" s="64"/>
      <c r="C15" s="64"/>
      <c r="D15" s="68"/>
      <c r="E15" s="68"/>
      <c r="F15" s="68"/>
      <c r="G15" s="64"/>
      <c r="H15" s="64"/>
      <c r="I15" s="64"/>
      <c r="J15" s="64"/>
      <c r="K15" s="72"/>
      <c r="L15" s="65"/>
    </row>
    <row r="16" spans="1:12">
      <c r="A16" s="73"/>
      <c r="B16" s="74"/>
      <c r="C16" s="74"/>
      <c r="D16" s="75"/>
      <c r="E16" s="76"/>
      <c r="F16" s="76"/>
      <c r="G16" s="77"/>
      <c r="H16" s="77"/>
      <c r="I16" s="77"/>
      <c r="J16" s="77"/>
      <c r="L16" s="65"/>
    </row>
    <row r="17" spans="1:13">
      <c r="A17" s="73"/>
      <c r="B17" s="74"/>
      <c r="C17" s="74"/>
      <c r="D17" s="78"/>
      <c r="E17" s="76"/>
      <c r="F17" s="76"/>
      <c r="G17" s="77"/>
      <c r="H17" s="77"/>
      <c r="I17" s="77"/>
      <c r="J17" s="77"/>
    </row>
    <row r="18" spans="1:13">
      <c r="A18" s="73"/>
      <c r="B18" s="74"/>
      <c r="C18" s="74"/>
      <c r="D18" s="75"/>
      <c r="E18" s="76"/>
      <c r="F18" s="76"/>
      <c r="G18" s="77"/>
      <c r="H18" s="77"/>
      <c r="I18" s="77"/>
      <c r="J18" s="77"/>
    </row>
    <row r="19" spans="1:13">
      <c r="A19" s="73"/>
      <c r="B19" s="74"/>
      <c r="C19" s="74"/>
      <c r="D19" s="78"/>
      <c r="E19" s="76"/>
      <c r="F19" s="76"/>
      <c r="G19" s="77"/>
      <c r="H19" s="77"/>
      <c r="I19" s="77"/>
      <c r="J19" s="77"/>
    </row>
    <row r="20" spans="1:13">
      <c r="A20" s="64"/>
      <c r="B20" s="64"/>
      <c r="C20" s="64"/>
      <c r="D20" s="68"/>
      <c r="E20" s="68"/>
      <c r="F20" s="68"/>
      <c r="G20" s="64"/>
      <c r="H20" s="64"/>
      <c r="I20" s="64"/>
      <c r="J20" s="64"/>
    </row>
    <row r="21" spans="1:13">
      <c r="A21" s="64"/>
      <c r="B21" s="64"/>
      <c r="C21" s="64"/>
      <c r="D21" s="68"/>
      <c r="E21" s="68"/>
      <c r="F21" s="68"/>
      <c r="G21" s="64"/>
      <c r="H21" s="64"/>
      <c r="I21" s="64"/>
      <c r="J21" s="64"/>
    </row>
    <row r="22" spans="1:13">
      <c r="K22" s="64"/>
      <c r="L22" s="64"/>
      <c r="M22" s="64"/>
    </row>
    <row r="23" spans="1:13">
      <c r="K23" s="64"/>
      <c r="L23" s="64"/>
      <c r="M23" s="64"/>
    </row>
    <row r="24" spans="1:13">
      <c r="K24" s="64"/>
      <c r="L24" s="64"/>
      <c r="M24" s="64"/>
    </row>
    <row r="25" spans="1:13">
      <c r="K25" s="64"/>
      <c r="L25" s="64"/>
      <c r="M25" s="64"/>
    </row>
    <row r="26" spans="1:13">
      <c r="K26" s="64"/>
      <c r="L26" s="64"/>
      <c r="M26" s="64"/>
    </row>
    <row r="27" spans="1:13">
      <c r="K27" s="64"/>
      <c r="L27" s="64"/>
      <c r="M27" s="64"/>
    </row>
    <row r="28" spans="1:13">
      <c r="K28" s="64"/>
      <c r="L28" s="64"/>
      <c r="M28" s="64"/>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9"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sqref="A1:H1"/>
    </sheetView>
  </sheetViews>
  <sheetFormatPr defaultColWidth="9.140625" defaultRowHeight="15"/>
  <cols>
    <col min="1" max="7" width="14.5703125" style="238" bestFit="1" customWidth="1"/>
    <col min="8" max="8" width="15" style="238" bestFit="1" customWidth="1"/>
    <col min="9" max="9" width="14.42578125" style="238" bestFit="1" customWidth="1"/>
    <col min="10" max="11" width="14.5703125" style="238" bestFit="1" customWidth="1"/>
    <col min="12" max="12" width="4.5703125" style="238" bestFit="1" customWidth="1"/>
    <col min="13" max="16384" width="9.140625" style="238"/>
  </cols>
  <sheetData>
    <row r="1" spans="1:11" ht="15" customHeight="1">
      <c r="A1" s="1315" t="s">
        <v>41</v>
      </c>
      <c r="B1" s="1315"/>
      <c r="C1" s="1315"/>
      <c r="D1" s="1315"/>
      <c r="E1" s="1315"/>
      <c r="F1" s="1315"/>
      <c r="G1" s="1315"/>
      <c r="H1" s="1315"/>
    </row>
    <row r="2" spans="1:11" s="239" customFormat="1" ht="18" customHeight="1">
      <c r="A2" s="1355" t="s">
        <v>646</v>
      </c>
      <c r="B2" s="1387"/>
      <c r="C2" s="1387"/>
      <c r="D2" s="1387"/>
      <c r="E2" s="1387"/>
      <c r="F2" s="1387"/>
      <c r="G2" s="1387"/>
      <c r="H2" s="1387"/>
      <c r="I2" s="1387"/>
      <c r="J2" s="1387"/>
      <c r="K2" s="1356"/>
    </row>
    <row r="3" spans="1:11" s="239" customFormat="1" ht="27.75" customHeight="1">
      <c r="A3" s="1008" t="s">
        <v>262</v>
      </c>
      <c r="B3" s="847" t="s">
        <v>647</v>
      </c>
      <c r="C3" s="847" t="s">
        <v>648</v>
      </c>
      <c r="D3" s="847" t="s">
        <v>649</v>
      </c>
      <c r="E3" s="847" t="s">
        <v>650</v>
      </c>
      <c r="F3" s="847" t="s">
        <v>651</v>
      </c>
      <c r="G3" s="847" t="s">
        <v>569</v>
      </c>
      <c r="H3" s="847" t="s">
        <v>652</v>
      </c>
      <c r="I3" s="847" t="s">
        <v>653</v>
      </c>
      <c r="J3" s="847" t="s">
        <v>654</v>
      </c>
      <c r="K3" s="847" t="s">
        <v>655</v>
      </c>
    </row>
    <row r="4" spans="1:11" s="245" customFormat="1" ht="18" customHeight="1">
      <c r="A4" s="848" t="s">
        <v>78</v>
      </c>
      <c r="B4" s="944">
        <v>0</v>
      </c>
      <c r="C4" s="944">
        <v>100</v>
      </c>
      <c r="D4" s="874">
        <v>0</v>
      </c>
      <c r="E4" s="874">
        <v>0</v>
      </c>
      <c r="F4" s="874">
        <v>0</v>
      </c>
      <c r="G4" s="874">
        <v>0</v>
      </c>
      <c r="H4" s="874">
        <v>0</v>
      </c>
      <c r="I4" s="874">
        <v>0</v>
      </c>
      <c r="J4" s="874">
        <v>0</v>
      </c>
      <c r="K4" s="874">
        <v>0</v>
      </c>
    </row>
    <row r="5" spans="1:11" s="245" customFormat="1" ht="18" customHeight="1">
      <c r="A5" s="853" t="s">
        <v>79</v>
      </c>
      <c r="B5" s="876">
        <v>100</v>
      </c>
      <c r="C5" s="876">
        <v>1.2745228704333337E-4</v>
      </c>
      <c r="D5" s="875">
        <v>6.3109314694256465E-3</v>
      </c>
      <c r="E5" s="875">
        <v>0</v>
      </c>
      <c r="F5" s="875">
        <v>0</v>
      </c>
      <c r="G5" s="875">
        <v>0</v>
      </c>
      <c r="H5" s="875">
        <v>0</v>
      </c>
      <c r="I5" s="875">
        <v>0</v>
      </c>
      <c r="J5" s="875">
        <v>0</v>
      </c>
      <c r="K5" s="875">
        <v>0</v>
      </c>
    </row>
    <row r="6" spans="1:11" s="239" customFormat="1" ht="18" customHeight="1">
      <c r="A6" s="857" t="s">
        <v>169</v>
      </c>
      <c r="B6" s="941">
        <v>0</v>
      </c>
      <c r="C6" s="941">
        <v>100</v>
      </c>
      <c r="D6" s="877">
        <v>0</v>
      </c>
      <c r="E6" s="877">
        <v>0</v>
      </c>
      <c r="F6" s="877">
        <v>0</v>
      </c>
      <c r="G6" s="877">
        <v>0</v>
      </c>
      <c r="H6" s="877">
        <v>0</v>
      </c>
      <c r="I6" s="877">
        <v>0</v>
      </c>
      <c r="J6" s="877">
        <v>0</v>
      </c>
      <c r="K6" s="877">
        <v>0</v>
      </c>
    </row>
    <row r="7" spans="1:11" s="239" customFormat="1" ht="18" customHeight="1">
      <c r="A7" s="857" t="s">
        <v>170</v>
      </c>
      <c r="B7" s="877">
        <v>99.826816377591669</v>
      </c>
      <c r="C7" s="877">
        <v>7.0751570955263372E-3</v>
      </c>
      <c r="D7" s="877">
        <v>0.16610846531280304</v>
      </c>
      <c r="E7" s="877">
        <v>0</v>
      </c>
      <c r="F7" s="877">
        <v>0</v>
      </c>
      <c r="G7" s="877">
        <v>0</v>
      </c>
      <c r="H7" s="877">
        <v>0</v>
      </c>
      <c r="I7" s="877">
        <v>0</v>
      </c>
      <c r="J7" s="877">
        <v>0</v>
      </c>
      <c r="K7" s="877">
        <v>0</v>
      </c>
    </row>
    <row r="8" spans="1:11" s="239" customFormat="1" ht="18" customHeight="1">
      <c r="A8" s="857" t="s">
        <v>275</v>
      </c>
      <c r="B8" s="877">
        <v>99.993561616243539</v>
      </c>
      <c r="C8" s="877">
        <v>1.2745228704333337E-4</v>
      </c>
      <c r="D8" s="877">
        <v>6.3109314694256465E-3</v>
      </c>
      <c r="E8" s="877">
        <v>0</v>
      </c>
      <c r="F8" s="877">
        <v>0</v>
      </c>
      <c r="G8" s="877">
        <v>0</v>
      </c>
      <c r="H8" s="877">
        <v>0</v>
      </c>
      <c r="I8" s="877">
        <v>0</v>
      </c>
      <c r="J8" s="877">
        <v>0</v>
      </c>
      <c r="K8" s="877">
        <v>0</v>
      </c>
    </row>
    <row r="9" spans="1:11" s="239" customFormat="1" ht="18" customHeight="1">
      <c r="A9" s="857" t="s">
        <v>276</v>
      </c>
      <c r="B9" s="877">
        <v>100</v>
      </c>
      <c r="C9" s="877">
        <v>1.2745228704333337E-4</v>
      </c>
      <c r="D9" s="877">
        <v>1.2745228704333337E-4</v>
      </c>
      <c r="E9" s="877">
        <v>0</v>
      </c>
      <c r="F9" s="877">
        <v>0</v>
      </c>
      <c r="G9" s="877">
        <v>0</v>
      </c>
      <c r="H9" s="877">
        <v>0</v>
      </c>
      <c r="I9" s="877">
        <v>0</v>
      </c>
      <c r="J9" s="877">
        <v>0</v>
      </c>
      <c r="K9" s="877">
        <v>0</v>
      </c>
    </row>
    <row r="10" spans="1:11" s="239" customFormat="1" ht="18" customHeight="1">
      <c r="A10" s="857" t="s">
        <v>1333</v>
      </c>
      <c r="B10" s="877">
        <v>100</v>
      </c>
      <c r="C10" s="877">
        <v>1.2745228704333337E-4</v>
      </c>
      <c r="D10" s="877">
        <v>1.2745228704333337E-4</v>
      </c>
      <c r="E10" s="877">
        <v>0</v>
      </c>
      <c r="F10" s="877">
        <v>0</v>
      </c>
      <c r="G10" s="877">
        <v>0</v>
      </c>
      <c r="H10" s="877">
        <v>0</v>
      </c>
      <c r="I10" s="877">
        <v>0</v>
      </c>
      <c r="J10" s="877">
        <v>0</v>
      </c>
      <c r="K10" s="877">
        <v>0</v>
      </c>
    </row>
    <row r="11" spans="1:11" s="239" customFormat="1" ht="14.25" customHeight="1">
      <c r="A11" s="333"/>
      <c r="B11" s="354"/>
      <c r="C11" s="354"/>
      <c r="D11" s="354"/>
      <c r="E11" s="354"/>
      <c r="F11" s="354"/>
      <c r="G11" s="354"/>
      <c r="H11" s="354"/>
      <c r="I11" s="354"/>
      <c r="J11" s="354"/>
      <c r="K11" s="354"/>
    </row>
    <row r="12" spans="1:11" s="239" customFormat="1" ht="13.5" customHeight="1">
      <c r="A12" s="1307" t="s">
        <v>1288</v>
      </c>
      <c r="B12" s="1307"/>
      <c r="C12" s="1307"/>
      <c r="D12" s="1307"/>
      <c r="E12" s="1307"/>
      <c r="F12" s="1307"/>
    </row>
    <row r="13" spans="1:11" s="239" customFormat="1" ht="27.6" customHeight="1">
      <c r="A13" s="1307" t="s">
        <v>404</v>
      </c>
      <c r="B13" s="1307"/>
      <c r="C13" s="1307"/>
      <c r="D13" s="1307"/>
      <c r="E13" s="1307"/>
      <c r="F13" s="1307"/>
    </row>
    <row r="14" spans="1:11" s="239" customFormat="1"/>
  </sheetData>
  <mergeCells count="4">
    <mergeCell ref="A1:H1"/>
    <mergeCell ref="A2:K2"/>
    <mergeCell ref="A12:F12"/>
    <mergeCell ref="A13:F13"/>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Normal="100" workbookViewId="0">
      <selection sqref="A1:E1"/>
    </sheetView>
  </sheetViews>
  <sheetFormatPr defaultColWidth="9.140625" defaultRowHeight="15"/>
  <cols>
    <col min="1" max="5" width="14.5703125" style="238" bestFit="1" customWidth="1"/>
    <col min="6" max="6" width="4.5703125" style="238" bestFit="1" customWidth="1"/>
    <col min="7" max="16384" width="9.140625" style="238"/>
  </cols>
  <sheetData>
    <row r="1" spans="1:5" ht="19.5" customHeight="1">
      <c r="A1" s="1315" t="s">
        <v>42</v>
      </c>
      <c r="B1" s="1315"/>
      <c r="C1" s="1315"/>
      <c r="D1" s="1315"/>
      <c r="E1" s="1315"/>
    </row>
    <row r="2" spans="1:5" s="239" customFormat="1" ht="18" customHeight="1">
      <c r="A2" s="1420" t="s">
        <v>262</v>
      </c>
      <c r="B2" s="1421" t="s">
        <v>646</v>
      </c>
      <c r="C2" s="1421"/>
      <c r="D2" s="1421"/>
      <c r="E2" s="1422"/>
    </row>
    <row r="3" spans="1:5" s="239" customFormat="1" ht="18.75" customHeight="1">
      <c r="A3" s="1420"/>
      <c r="B3" s="664" t="s">
        <v>656</v>
      </c>
      <c r="C3" s="666" t="s">
        <v>657</v>
      </c>
      <c r="D3" s="666" t="s">
        <v>658</v>
      </c>
      <c r="E3" s="389" t="s">
        <v>659</v>
      </c>
    </row>
    <row r="4" spans="1:5" s="245" customFormat="1" ht="18" customHeight="1">
      <c r="A4" s="390" t="s">
        <v>78</v>
      </c>
      <c r="B4" s="874">
        <v>36.549999999999997</v>
      </c>
      <c r="C4" s="874">
        <v>56.35</v>
      </c>
      <c r="D4" s="874">
        <v>7.1</v>
      </c>
      <c r="E4" s="874">
        <v>0</v>
      </c>
    </row>
    <row r="5" spans="1:5" s="245" customFormat="1" ht="18" customHeight="1">
      <c r="A5" s="853" t="s">
        <v>79</v>
      </c>
      <c r="B5" s="875">
        <v>30.03</v>
      </c>
      <c r="C5" s="875">
        <v>50.31</v>
      </c>
      <c r="D5" s="875">
        <v>18.7</v>
      </c>
      <c r="E5" s="875">
        <v>0.96</v>
      </c>
    </row>
    <row r="6" spans="1:5" s="239" customFormat="1" ht="18" customHeight="1">
      <c r="A6" s="857" t="s">
        <v>169</v>
      </c>
      <c r="B6" s="877">
        <v>29.5</v>
      </c>
      <c r="C6" s="877">
        <v>53.71</v>
      </c>
      <c r="D6" s="877">
        <v>16.79</v>
      </c>
      <c r="E6" s="877">
        <v>0</v>
      </c>
    </row>
    <row r="7" spans="1:5" s="239" customFormat="1" ht="18" customHeight="1">
      <c r="A7" s="857" t="s">
        <v>170</v>
      </c>
      <c r="B7" s="877">
        <v>29.45</v>
      </c>
      <c r="C7" s="877">
        <v>52.94</v>
      </c>
      <c r="D7" s="877">
        <v>17.59</v>
      </c>
      <c r="E7" s="877">
        <v>0.01</v>
      </c>
    </row>
    <row r="8" spans="1:5" s="239" customFormat="1" ht="18" customHeight="1">
      <c r="A8" s="857" t="s">
        <v>275</v>
      </c>
      <c r="B8" s="877">
        <v>30.3</v>
      </c>
      <c r="C8" s="877">
        <v>52.41</v>
      </c>
      <c r="D8" s="877">
        <v>17.02</v>
      </c>
      <c r="E8" s="877">
        <v>0.27</v>
      </c>
    </row>
    <row r="9" spans="1:5" s="239" customFormat="1" ht="18" customHeight="1">
      <c r="A9" s="857" t="s">
        <v>276</v>
      </c>
      <c r="B9" s="877">
        <v>29.73</v>
      </c>
      <c r="C9" s="877">
        <v>46.93</v>
      </c>
      <c r="D9" s="877">
        <v>22.38</v>
      </c>
      <c r="E9" s="877">
        <v>0.96</v>
      </c>
    </row>
    <row r="10" spans="1:5" s="239" customFormat="1" ht="18" customHeight="1">
      <c r="A10" s="857" t="s">
        <v>1333</v>
      </c>
      <c r="B10" s="877">
        <v>30.89</v>
      </c>
      <c r="C10" s="877">
        <v>47.52</v>
      </c>
      <c r="D10" s="877">
        <v>18.68</v>
      </c>
      <c r="E10" s="877">
        <v>2.92</v>
      </c>
    </row>
    <row r="11" spans="1:5" s="239" customFormat="1" ht="14.25" customHeight="1">
      <c r="A11" s="333"/>
      <c r="B11" s="354"/>
      <c r="C11" s="354"/>
      <c r="D11" s="354"/>
      <c r="E11" s="354"/>
    </row>
    <row r="12" spans="1:5" s="239" customFormat="1" ht="13.5" customHeight="1">
      <c r="A12" s="1337" t="s">
        <v>1288</v>
      </c>
      <c r="B12" s="1337"/>
      <c r="C12" s="1337"/>
      <c r="D12" s="1337"/>
    </row>
    <row r="13" spans="1:5" s="239" customFormat="1" ht="28.35" customHeight="1">
      <c r="A13" s="1337" t="s">
        <v>406</v>
      </c>
      <c r="B13" s="1337"/>
      <c r="C13" s="1337"/>
      <c r="D13" s="1337"/>
    </row>
    <row r="14" spans="1:5" s="239" customFormat="1"/>
  </sheetData>
  <mergeCells count="5">
    <mergeCell ref="A13:D13"/>
    <mergeCell ref="A1:E1"/>
    <mergeCell ref="A2:A3"/>
    <mergeCell ref="B2:E2"/>
    <mergeCell ref="A12:D1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sqref="A1:L1"/>
    </sheetView>
  </sheetViews>
  <sheetFormatPr defaultColWidth="9.140625" defaultRowHeight="15"/>
  <cols>
    <col min="1" max="11" width="14.5703125" style="358" bestFit="1" customWidth="1"/>
    <col min="12" max="12" width="15" style="358" bestFit="1" customWidth="1"/>
    <col min="13" max="13" width="4.5703125" style="358" bestFit="1" customWidth="1"/>
    <col min="14" max="16384" width="9.140625" style="358"/>
  </cols>
  <sheetData>
    <row r="1" spans="1:12" ht="20.25" customHeight="1">
      <c r="A1" s="1315" t="s">
        <v>43</v>
      </c>
      <c r="B1" s="1315"/>
      <c r="C1" s="1315"/>
      <c r="D1" s="1315"/>
      <c r="E1" s="1315"/>
      <c r="F1" s="1315"/>
      <c r="G1" s="1315"/>
      <c r="H1" s="1315"/>
      <c r="I1" s="1315"/>
      <c r="J1" s="1315"/>
      <c r="K1" s="1315"/>
      <c r="L1" s="1315"/>
    </row>
    <row r="2" spans="1:12" s="359" customFormat="1" ht="15" customHeight="1">
      <c r="A2" s="1423" t="s">
        <v>207</v>
      </c>
      <c r="B2" s="1425" t="s">
        <v>339</v>
      </c>
      <c r="C2" s="1428" t="s">
        <v>660</v>
      </c>
      <c r="D2" s="1429"/>
      <c r="E2" s="1432" t="s">
        <v>661</v>
      </c>
      <c r="F2" s="1433"/>
      <c r="G2" s="1433"/>
      <c r="H2" s="1434"/>
      <c r="I2" s="1428" t="s">
        <v>139</v>
      </c>
      <c r="J2" s="1429"/>
      <c r="K2" s="1435" t="s">
        <v>662</v>
      </c>
      <c r="L2" s="1436"/>
    </row>
    <row r="3" spans="1:12" s="359" customFormat="1" ht="15" customHeight="1">
      <c r="A3" s="1424"/>
      <c r="B3" s="1426"/>
      <c r="C3" s="1430"/>
      <c r="D3" s="1431"/>
      <c r="E3" s="1432" t="s">
        <v>663</v>
      </c>
      <c r="F3" s="1434"/>
      <c r="G3" s="1432" t="s">
        <v>664</v>
      </c>
      <c r="H3" s="1434"/>
      <c r="I3" s="1430"/>
      <c r="J3" s="1431"/>
      <c r="K3" s="1437"/>
      <c r="L3" s="1438"/>
    </row>
    <row r="4" spans="1:12" s="359" customFormat="1" ht="35.25" customHeight="1">
      <c r="A4" s="1364"/>
      <c r="B4" s="1427"/>
      <c r="C4" s="881" t="s">
        <v>625</v>
      </c>
      <c r="D4" s="881" t="s">
        <v>365</v>
      </c>
      <c r="E4" s="881" t="s">
        <v>625</v>
      </c>
      <c r="F4" s="881" t="s">
        <v>365</v>
      </c>
      <c r="G4" s="881" t="s">
        <v>625</v>
      </c>
      <c r="H4" s="881" t="s">
        <v>365</v>
      </c>
      <c r="I4" s="881" t="s">
        <v>625</v>
      </c>
      <c r="J4" s="881" t="s">
        <v>365</v>
      </c>
      <c r="K4" s="881" t="s">
        <v>623</v>
      </c>
      <c r="L4" s="1009" t="s">
        <v>665</v>
      </c>
    </row>
    <row r="5" spans="1:12" s="391" customFormat="1" ht="18" customHeight="1">
      <c r="A5" s="1010" t="s">
        <v>78</v>
      </c>
      <c r="B5" s="1011">
        <v>245</v>
      </c>
      <c r="C5" s="1012">
        <v>564697241</v>
      </c>
      <c r="D5" s="1013">
        <v>4549466.5071999999</v>
      </c>
      <c r="E5" s="1012">
        <v>107274549</v>
      </c>
      <c r="F5" s="1013">
        <v>870678.22279999999</v>
      </c>
      <c r="G5" s="1012">
        <v>108415768</v>
      </c>
      <c r="H5" s="1013">
        <v>851718.85459999996</v>
      </c>
      <c r="I5" s="1012">
        <v>780387558</v>
      </c>
      <c r="J5" s="1013">
        <v>6271863.5845999997</v>
      </c>
      <c r="K5" s="1013">
        <v>3324801</v>
      </c>
      <c r="L5" s="1014">
        <v>27362.294551430001</v>
      </c>
    </row>
    <row r="6" spans="1:12" s="391" customFormat="1" ht="18" customHeight="1">
      <c r="A6" s="1015" t="s">
        <v>79</v>
      </c>
      <c r="B6" s="1016">
        <v>101</v>
      </c>
      <c r="C6" s="1017">
        <v>154474173</v>
      </c>
      <c r="D6" s="1018">
        <v>1274841.9343000001</v>
      </c>
      <c r="E6" s="1019">
        <v>7751783</v>
      </c>
      <c r="F6" s="1020">
        <v>64118.000399999997</v>
      </c>
      <c r="G6" s="1019">
        <v>6819628</v>
      </c>
      <c r="H6" s="1020">
        <v>56122.214800000002</v>
      </c>
      <c r="I6" s="1017">
        <v>169045584</v>
      </c>
      <c r="J6" s="1018">
        <v>1395082.1495000001</v>
      </c>
      <c r="K6" s="1018">
        <v>824447</v>
      </c>
      <c r="L6" s="1020">
        <v>6810.4407113199995</v>
      </c>
    </row>
    <row r="7" spans="1:12" s="359" customFormat="1" ht="18" customHeight="1">
      <c r="A7" s="1021" t="s">
        <v>169</v>
      </c>
      <c r="B7" s="1022">
        <v>17</v>
      </c>
      <c r="C7" s="1023">
        <v>27767366</v>
      </c>
      <c r="D7" s="1024">
        <v>228370.49559999999</v>
      </c>
      <c r="E7" s="1024">
        <v>2131002</v>
      </c>
      <c r="F7" s="1025">
        <v>17623.6636</v>
      </c>
      <c r="G7" s="1024">
        <v>1405485</v>
      </c>
      <c r="H7" s="1025">
        <v>11527.830899999999</v>
      </c>
      <c r="I7" s="1023">
        <v>31303853</v>
      </c>
      <c r="J7" s="1024">
        <v>257521.99010000002</v>
      </c>
      <c r="K7" s="1024">
        <v>2764482</v>
      </c>
      <c r="L7" s="1025">
        <v>22681.694088870001</v>
      </c>
    </row>
    <row r="8" spans="1:12" s="359" customFormat="1" ht="18" customHeight="1">
      <c r="A8" s="1021" t="s">
        <v>170</v>
      </c>
      <c r="B8" s="1022">
        <v>21</v>
      </c>
      <c r="C8" s="1023">
        <v>38058987</v>
      </c>
      <c r="D8" s="1024">
        <v>314258.81420000002</v>
      </c>
      <c r="E8" s="1024">
        <v>1721860</v>
      </c>
      <c r="F8" s="1025">
        <v>14261.113799999999</v>
      </c>
      <c r="G8" s="1024">
        <v>1279453</v>
      </c>
      <c r="H8" s="1025">
        <v>10531.552799999998</v>
      </c>
      <c r="I8" s="1023">
        <v>41060300</v>
      </c>
      <c r="J8" s="1024">
        <v>339051.48080000002</v>
      </c>
      <c r="K8" s="1024">
        <v>2150050</v>
      </c>
      <c r="L8" s="1025">
        <v>17770.578386109999</v>
      </c>
    </row>
    <row r="9" spans="1:12" s="359" customFormat="1" ht="18" customHeight="1">
      <c r="A9" s="1021" t="s">
        <v>275</v>
      </c>
      <c r="B9" s="1022">
        <v>21</v>
      </c>
      <c r="C9" s="1023">
        <v>32890498</v>
      </c>
      <c r="D9" s="1024">
        <v>271575.42469999997</v>
      </c>
      <c r="E9" s="1024">
        <v>1288956</v>
      </c>
      <c r="F9" s="1025">
        <v>10640.230299999997</v>
      </c>
      <c r="G9" s="1024">
        <v>1398507</v>
      </c>
      <c r="H9" s="1025">
        <v>11511.205899999999</v>
      </c>
      <c r="I9" s="1023">
        <v>35577961</v>
      </c>
      <c r="J9" s="1024">
        <v>293726.86089999997</v>
      </c>
      <c r="K9" s="1024">
        <v>1300337</v>
      </c>
      <c r="L9" s="1025">
        <v>10703.342417439999</v>
      </c>
    </row>
    <row r="10" spans="1:12" s="359" customFormat="1" ht="18" customHeight="1">
      <c r="A10" s="1021" t="s">
        <v>276</v>
      </c>
      <c r="B10" s="1022">
        <v>21</v>
      </c>
      <c r="C10" s="1023">
        <v>30829004</v>
      </c>
      <c r="D10" s="1024">
        <v>253878.51200000005</v>
      </c>
      <c r="E10" s="1024">
        <v>1463528</v>
      </c>
      <c r="F10" s="1025">
        <v>12071.662300000002</v>
      </c>
      <c r="G10" s="1024">
        <v>1412734</v>
      </c>
      <c r="H10" s="1025">
        <v>11607.0345</v>
      </c>
      <c r="I10" s="1023">
        <v>33705266</v>
      </c>
      <c r="J10" s="1024">
        <v>277557.20880000002</v>
      </c>
      <c r="K10" s="1024">
        <v>993226</v>
      </c>
      <c r="L10" s="1025">
        <v>8287.9314356399991</v>
      </c>
    </row>
    <row r="11" spans="1:12" s="359" customFormat="1" ht="18" customHeight="1">
      <c r="A11" s="1021" t="s">
        <v>1333</v>
      </c>
      <c r="B11" s="1022">
        <v>21</v>
      </c>
      <c r="C11" s="1023">
        <v>24928318</v>
      </c>
      <c r="D11" s="1024">
        <v>206758.68779999999</v>
      </c>
      <c r="E11" s="1024">
        <v>1146437</v>
      </c>
      <c r="F11" s="1025">
        <v>9521.3304000000007</v>
      </c>
      <c r="G11" s="1024">
        <v>1323449</v>
      </c>
      <c r="H11" s="1025">
        <v>10944.590700000002</v>
      </c>
      <c r="I11" s="1023">
        <v>27398204</v>
      </c>
      <c r="J11" s="1024">
        <v>227224.60890000002</v>
      </c>
      <c r="K11" s="1024">
        <v>824447</v>
      </c>
      <c r="L11" s="1025">
        <v>6810.4407113199995</v>
      </c>
    </row>
    <row r="12" spans="1:12" s="359" customFormat="1" ht="15" customHeight="1">
      <c r="A12" s="392"/>
      <c r="B12" s="393"/>
      <c r="C12" s="394"/>
      <c r="D12" s="395"/>
      <c r="E12" s="395"/>
      <c r="F12" s="396"/>
      <c r="G12" s="395"/>
      <c r="H12" s="396"/>
      <c r="I12" s="394"/>
      <c r="J12" s="395"/>
      <c r="K12" s="395"/>
      <c r="L12" s="396"/>
    </row>
    <row r="13" spans="1:12" s="359" customFormat="1" ht="13.5" customHeight="1">
      <c r="A13" s="1321" t="s">
        <v>1288</v>
      </c>
      <c r="B13" s="1321"/>
      <c r="C13" s="1321"/>
      <c r="D13" s="1321"/>
      <c r="E13" s="1321"/>
      <c r="F13" s="1321"/>
      <c r="G13" s="1321"/>
      <c r="H13" s="1321"/>
      <c r="I13" s="1321"/>
      <c r="J13" s="1321"/>
      <c r="K13" s="1321"/>
      <c r="L13" s="1321"/>
    </row>
    <row r="14" spans="1:12" s="359" customFormat="1" ht="26.85" customHeight="1">
      <c r="A14" s="1321" t="s">
        <v>354</v>
      </c>
      <c r="B14" s="1321"/>
      <c r="C14" s="1321"/>
      <c r="D14" s="1321"/>
      <c r="E14" s="1321"/>
      <c r="F14" s="1321"/>
      <c r="G14" s="1321"/>
      <c r="H14" s="1321"/>
      <c r="I14" s="1321"/>
      <c r="J14" s="1321"/>
      <c r="K14" s="1321"/>
      <c r="L14" s="1321"/>
    </row>
    <row r="15" spans="1:12" s="359" customFormat="1"/>
    <row r="16" spans="1:12">
      <c r="E16" s="397"/>
      <c r="F16" s="397"/>
      <c r="G16" s="397"/>
      <c r="H16" s="397"/>
      <c r="I16" s="397"/>
      <c r="J16" s="397"/>
    </row>
    <row r="17" spans="5:10">
      <c r="E17" s="397"/>
      <c r="F17" s="397"/>
      <c r="G17" s="397"/>
      <c r="H17" s="397"/>
      <c r="I17" s="397"/>
      <c r="J17" s="397"/>
    </row>
    <row r="18" spans="5:10">
      <c r="E18" s="397"/>
      <c r="F18" s="397"/>
      <c r="G18" s="397"/>
      <c r="H18" s="397"/>
      <c r="I18" s="397"/>
      <c r="J18" s="397"/>
    </row>
    <row r="19" spans="5:10">
      <c r="E19" s="397"/>
      <c r="F19" s="397"/>
      <c r="G19" s="397"/>
      <c r="H19" s="397"/>
      <c r="I19" s="397"/>
      <c r="J19" s="397"/>
    </row>
    <row r="20" spans="5:10">
      <c r="E20" s="397"/>
      <c r="F20" s="397"/>
      <c r="G20" s="397"/>
      <c r="H20" s="397"/>
      <c r="I20" s="397"/>
      <c r="J20" s="397"/>
    </row>
    <row r="21" spans="5:10">
      <c r="I21" s="398"/>
      <c r="J21" s="398"/>
    </row>
    <row r="22" spans="5:10">
      <c r="I22" s="398"/>
      <c r="J22" s="398"/>
    </row>
  </sheetData>
  <mergeCells count="11">
    <mergeCell ref="A14:L14"/>
    <mergeCell ref="A13:L13"/>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sqref="A1:L1"/>
    </sheetView>
  </sheetViews>
  <sheetFormatPr defaultColWidth="9.140625" defaultRowHeight="15"/>
  <cols>
    <col min="1" max="1" width="9.42578125" style="238" bestFit="1" customWidth="1"/>
    <col min="2" max="2" width="11.140625" style="238" customWidth="1"/>
    <col min="3" max="4" width="12.42578125" style="238" bestFit="1" customWidth="1"/>
    <col min="5" max="5" width="14.7109375" style="238" customWidth="1"/>
    <col min="6" max="8" width="12.42578125" style="238" bestFit="1" customWidth="1"/>
    <col min="9" max="9" width="14.5703125" style="238" customWidth="1"/>
    <col min="10" max="10" width="13.42578125" style="238" bestFit="1" customWidth="1"/>
    <col min="11" max="11" width="12.42578125" style="238" customWidth="1"/>
    <col min="12" max="12" width="10.85546875" style="238" bestFit="1" customWidth="1"/>
    <col min="13" max="13" width="9.85546875" style="238" customWidth="1"/>
    <col min="14" max="16384" width="9.140625" style="238"/>
  </cols>
  <sheetData>
    <row r="1" spans="1:12" ht="18.75" customHeight="1">
      <c r="A1" s="1315" t="s">
        <v>44</v>
      </c>
      <c r="B1" s="1315"/>
      <c r="C1" s="1315"/>
      <c r="D1" s="1315"/>
      <c r="E1" s="1315"/>
      <c r="F1" s="1315"/>
      <c r="G1" s="1315"/>
      <c r="H1" s="1315"/>
      <c r="I1" s="1315"/>
      <c r="J1" s="1315"/>
      <c r="K1" s="1315"/>
      <c r="L1" s="1315"/>
    </row>
    <row r="2" spans="1:12" s="239" customFormat="1" ht="25.5" customHeight="1">
      <c r="A2" s="1330" t="s">
        <v>635</v>
      </c>
      <c r="B2" s="1330" t="s">
        <v>666</v>
      </c>
      <c r="C2" s="1350" t="s">
        <v>660</v>
      </c>
      <c r="D2" s="1352"/>
      <c r="E2" s="1350" t="s">
        <v>667</v>
      </c>
      <c r="F2" s="1351"/>
      <c r="G2" s="1351"/>
      <c r="H2" s="1352"/>
      <c r="I2" s="1350" t="s">
        <v>139</v>
      </c>
      <c r="J2" s="1352"/>
      <c r="K2" s="1416" t="s">
        <v>668</v>
      </c>
      <c r="L2" s="1419"/>
    </row>
    <row r="3" spans="1:12" s="239" customFormat="1" ht="18" customHeight="1">
      <c r="A3" s="1415"/>
      <c r="B3" s="1415"/>
      <c r="C3" s="1413" t="s">
        <v>669</v>
      </c>
      <c r="D3" s="1413" t="s">
        <v>670</v>
      </c>
      <c r="E3" s="1350" t="s">
        <v>663</v>
      </c>
      <c r="F3" s="1352"/>
      <c r="G3" s="1350" t="s">
        <v>664</v>
      </c>
      <c r="H3" s="1352"/>
      <c r="I3" s="1439" t="s">
        <v>625</v>
      </c>
      <c r="J3" s="1439" t="s">
        <v>365</v>
      </c>
      <c r="K3" s="1413" t="s">
        <v>669</v>
      </c>
      <c r="L3" s="1413" t="s">
        <v>671</v>
      </c>
    </row>
    <row r="4" spans="1:12" s="239" customFormat="1" ht="36.75" customHeight="1">
      <c r="A4" s="1331"/>
      <c r="B4" s="1331"/>
      <c r="C4" s="1414"/>
      <c r="D4" s="1414"/>
      <c r="E4" s="1026" t="s">
        <v>625</v>
      </c>
      <c r="F4" s="1026" t="s">
        <v>365</v>
      </c>
      <c r="G4" s="1026" t="s">
        <v>625</v>
      </c>
      <c r="H4" s="1026" t="s">
        <v>365</v>
      </c>
      <c r="I4" s="1440"/>
      <c r="J4" s="1440"/>
      <c r="K4" s="1414"/>
      <c r="L4" s="1414"/>
    </row>
    <row r="5" spans="1:12" s="245" customFormat="1" ht="18" customHeight="1">
      <c r="A5" s="848" t="s">
        <v>78</v>
      </c>
      <c r="B5" s="850">
        <v>245</v>
      </c>
      <c r="C5" s="852">
        <v>1241422291</v>
      </c>
      <c r="D5" s="851">
        <v>10115725.42</v>
      </c>
      <c r="E5" s="1027">
        <v>1787181305</v>
      </c>
      <c r="F5" s="851">
        <v>14501756.24</v>
      </c>
      <c r="G5" s="852">
        <v>1668944283</v>
      </c>
      <c r="H5" s="851">
        <v>13469391.060000001</v>
      </c>
      <c r="I5" s="1027">
        <v>4697547879</v>
      </c>
      <c r="J5" s="852">
        <v>38086872.729999997</v>
      </c>
      <c r="K5" s="852">
        <v>15339430</v>
      </c>
      <c r="L5" s="849">
        <v>148599.38510000001</v>
      </c>
    </row>
    <row r="6" spans="1:12" s="245" customFormat="1" ht="18" customHeight="1">
      <c r="A6" s="853" t="s">
        <v>79</v>
      </c>
      <c r="B6" s="1028">
        <v>101</v>
      </c>
      <c r="C6" s="864">
        <v>367853452</v>
      </c>
      <c r="D6" s="1029">
        <v>3099544.47</v>
      </c>
      <c r="E6" s="864">
        <v>808730492</v>
      </c>
      <c r="F6" s="1029">
        <v>6681924.3700000001</v>
      </c>
      <c r="G6" s="864">
        <v>754876927</v>
      </c>
      <c r="H6" s="1030">
        <v>6212961.1100000003</v>
      </c>
      <c r="I6" s="864">
        <v>1931460871</v>
      </c>
      <c r="J6" s="1030">
        <v>15994429.960000001</v>
      </c>
      <c r="K6" s="864">
        <v>12779639</v>
      </c>
      <c r="L6" s="854">
        <v>105960.04</v>
      </c>
    </row>
    <row r="7" spans="1:12" s="239" customFormat="1" ht="18" customHeight="1">
      <c r="A7" s="857" t="s">
        <v>169</v>
      </c>
      <c r="B7" s="859">
        <v>17</v>
      </c>
      <c r="C7" s="860">
        <v>65763304</v>
      </c>
      <c r="D7" s="862">
        <v>549463.18999999994</v>
      </c>
      <c r="E7" s="860">
        <v>140004696</v>
      </c>
      <c r="F7" s="862">
        <v>1152368.8700000001</v>
      </c>
      <c r="G7" s="860">
        <v>126077027</v>
      </c>
      <c r="H7" s="862">
        <v>1033610.27</v>
      </c>
      <c r="I7" s="860">
        <v>331845027</v>
      </c>
      <c r="J7" s="862">
        <v>2735442.33</v>
      </c>
      <c r="K7" s="860">
        <v>13672607</v>
      </c>
      <c r="L7" s="858">
        <v>129531.209</v>
      </c>
    </row>
    <row r="8" spans="1:12" s="239" customFormat="1" ht="18" customHeight="1">
      <c r="A8" s="857" t="s">
        <v>170</v>
      </c>
      <c r="B8" s="859">
        <v>21</v>
      </c>
      <c r="C8" s="860">
        <v>72823303</v>
      </c>
      <c r="D8" s="862">
        <v>612472.43999999994</v>
      </c>
      <c r="E8" s="860">
        <v>160674928</v>
      </c>
      <c r="F8" s="862">
        <v>1327684.3500000001</v>
      </c>
      <c r="G8" s="860">
        <v>151069726</v>
      </c>
      <c r="H8" s="862">
        <v>1243923.7</v>
      </c>
      <c r="I8" s="860">
        <v>384567957</v>
      </c>
      <c r="J8" s="862">
        <v>3184080.48</v>
      </c>
      <c r="K8" s="860">
        <v>11841797</v>
      </c>
      <c r="L8" s="858">
        <v>97029.2745</v>
      </c>
    </row>
    <row r="9" spans="1:12" s="239" customFormat="1" ht="18" customHeight="1">
      <c r="A9" s="857" t="s">
        <v>275</v>
      </c>
      <c r="B9" s="859">
        <v>21</v>
      </c>
      <c r="C9" s="860">
        <v>74284936</v>
      </c>
      <c r="D9" s="862">
        <v>627298.36</v>
      </c>
      <c r="E9" s="860">
        <v>163179420</v>
      </c>
      <c r="F9" s="862">
        <v>1346681.69</v>
      </c>
      <c r="G9" s="860">
        <v>156978196</v>
      </c>
      <c r="H9" s="862">
        <v>1291595.24</v>
      </c>
      <c r="I9" s="860">
        <v>394442552</v>
      </c>
      <c r="J9" s="862">
        <v>3265575.29</v>
      </c>
      <c r="K9" s="860">
        <v>12891896</v>
      </c>
      <c r="L9" s="858">
        <v>121684.70359999999</v>
      </c>
    </row>
    <row r="10" spans="1:12" s="239" customFormat="1" ht="18" customHeight="1">
      <c r="A10" s="857" t="s">
        <v>276</v>
      </c>
      <c r="B10" s="859">
        <v>21</v>
      </c>
      <c r="C10" s="860">
        <v>78232088</v>
      </c>
      <c r="D10" s="862">
        <v>660643.30000000005</v>
      </c>
      <c r="E10" s="860">
        <v>184270333</v>
      </c>
      <c r="F10" s="862">
        <v>1520377.7</v>
      </c>
      <c r="G10" s="860">
        <v>167640827</v>
      </c>
      <c r="H10" s="862">
        <v>1377391.17</v>
      </c>
      <c r="I10" s="860">
        <v>430143248</v>
      </c>
      <c r="J10" s="862">
        <v>3558412.17</v>
      </c>
      <c r="K10" s="860">
        <v>11244536</v>
      </c>
      <c r="L10" s="858">
        <v>93312.374899999995</v>
      </c>
    </row>
    <row r="11" spans="1:12" s="239" customFormat="1" ht="18" customHeight="1">
      <c r="A11" s="857" t="s">
        <v>1333</v>
      </c>
      <c r="B11" s="859">
        <v>21</v>
      </c>
      <c r="C11" s="860">
        <v>76749821</v>
      </c>
      <c r="D11" s="862">
        <v>649667.18999999994</v>
      </c>
      <c r="E11" s="860">
        <v>160601115</v>
      </c>
      <c r="F11" s="862">
        <v>1334811.76</v>
      </c>
      <c r="G11" s="860">
        <v>153111151</v>
      </c>
      <c r="H11" s="862">
        <v>1266440.74</v>
      </c>
      <c r="I11" s="860">
        <v>390462087</v>
      </c>
      <c r="J11" s="862">
        <v>3250919.69</v>
      </c>
      <c r="K11" s="860">
        <v>12779639</v>
      </c>
      <c r="L11" s="858">
        <v>105960.04</v>
      </c>
    </row>
    <row r="12" spans="1:12" s="239" customFormat="1" ht="30" customHeight="1">
      <c r="A12" s="333"/>
      <c r="B12" s="346"/>
      <c r="C12" s="343"/>
      <c r="D12" s="336"/>
      <c r="E12" s="343"/>
      <c r="F12" s="336"/>
      <c r="G12" s="343"/>
      <c r="H12" s="336"/>
      <c r="I12" s="343"/>
      <c r="J12" s="336"/>
      <c r="K12" s="343"/>
      <c r="L12" s="334"/>
    </row>
    <row r="13" spans="1:12" s="239" customFormat="1" ht="13.5" customHeight="1">
      <c r="A13" s="1337" t="s">
        <v>672</v>
      </c>
      <c r="B13" s="1337"/>
      <c r="C13" s="1337"/>
      <c r="D13" s="1337"/>
      <c r="E13" s="1337"/>
      <c r="F13" s="1337"/>
      <c r="G13" s="1337"/>
      <c r="H13" s="1337"/>
      <c r="I13" s="1337"/>
      <c r="J13" s="1337"/>
      <c r="K13" s="1337"/>
      <c r="L13" s="1337"/>
    </row>
    <row r="14" spans="1:12" s="239" customFormat="1" ht="13.5" customHeight="1">
      <c r="A14" s="1337" t="s">
        <v>1288</v>
      </c>
      <c r="B14" s="1337"/>
      <c r="C14" s="1337"/>
      <c r="D14" s="1337"/>
      <c r="E14" s="1337"/>
      <c r="F14" s="1337"/>
      <c r="G14" s="1337"/>
      <c r="H14" s="1337"/>
      <c r="I14" s="1337"/>
      <c r="J14" s="1337"/>
      <c r="K14" s="1337"/>
      <c r="L14" s="1337"/>
    </row>
    <row r="15" spans="1:12" s="239" customFormat="1" ht="28.35" customHeight="1">
      <c r="A15" s="1337" t="s">
        <v>406</v>
      </c>
      <c r="B15" s="1337"/>
      <c r="C15" s="1337"/>
      <c r="D15" s="1337"/>
      <c r="E15" s="1337"/>
      <c r="F15" s="1337"/>
      <c r="G15" s="1337"/>
      <c r="H15" s="1337"/>
      <c r="I15" s="1337"/>
      <c r="J15" s="1337"/>
      <c r="K15" s="1337"/>
      <c r="L15" s="1337"/>
    </row>
    <row r="16" spans="1:12" s="239" customFormat="1"/>
    <row r="17" spans="5:10">
      <c r="E17" s="388"/>
      <c r="F17" s="388"/>
      <c r="G17" s="388"/>
      <c r="H17" s="388"/>
      <c r="I17" s="388"/>
      <c r="J17" s="388"/>
    </row>
    <row r="18" spans="5:10">
      <c r="E18" s="388"/>
      <c r="F18" s="388"/>
      <c r="G18" s="388"/>
      <c r="H18" s="388"/>
      <c r="I18" s="388"/>
      <c r="J18" s="388"/>
    </row>
    <row r="19" spans="5:10">
      <c r="E19" s="388"/>
      <c r="F19" s="388"/>
      <c r="G19" s="388"/>
      <c r="H19" s="388"/>
      <c r="I19" s="388"/>
      <c r="J19" s="388"/>
    </row>
    <row r="20" spans="5:10">
      <c r="E20" s="388"/>
      <c r="F20" s="388"/>
      <c r="G20" s="388"/>
      <c r="H20" s="388"/>
      <c r="I20" s="388"/>
      <c r="J20" s="388"/>
    </row>
    <row r="21" spans="5:10">
      <c r="E21" s="388"/>
      <c r="F21" s="388"/>
      <c r="G21" s="388"/>
      <c r="H21" s="388"/>
      <c r="I21" s="388"/>
      <c r="J21" s="388"/>
    </row>
    <row r="22" spans="5:10">
      <c r="J22" s="349"/>
    </row>
  </sheetData>
  <mergeCells count="18">
    <mergeCell ref="A15:L15"/>
    <mergeCell ref="A13:L13"/>
    <mergeCell ref="A14:L14"/>
    <mergeCell ref="A1:L1"/>
    <mergeCell ref="A2:A4"/>
    <mergeCell ref="B2:B4"/>
    <mergeCell ref="C2:D2"/>
    <mergeCell ref="E2:H2"/>
    <mergeCell ref="I2:J2"/>
    <mergeCell ref="K2:L2"/>
    <mergeCell ref="C3:C4"/>
    <mergeCell ref="D3:D4"/>
    <mergeCell ref="E3:F3"/>
    <mergeCell ref="G3:H3"/>
    <mergeCell ref="I3:I4"/>
    <mergeCell ref="J3:J4"/>
    <mergeCell ref="K3:K4"/>
    <mergeCell ref="L3:L4"/>
  </mergeCells>
  <printOptions horizontalCentered="1"/>
  <pageMargins left="0.78431372549019618" right="0.78431372549019618" top="0.98039215686274517" bottom="0.98039215686274517" header="0.50980392156862753" footer="0.50980392156862753"/>
  <pageSetup paperSize="9" scale="86"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sqref="A1:L1"/>
    </sheetView>
  </sheetViews>
  <sheetFormatPr defaultColWidth="9.140625" defaultRowHeight="15"/>
  <cols>
    <col min="1" max="1" width="9.42578125" style="238" bestFit="1" customWidth="1"/>
    <col min="2" max="2" width="7.5703125" style="238" bestFit="1" customWidth="1"/>
    <col min="3" max="9" width="12.140625" style="238" bestFit="1" customWidth="1"/>
    <col min="10" max="10" width="10" style="238" bestFit="1" customWidth="1"/>
    <col min="11" max="11" width="14.140625" style="238" bestFit="1" customWidth="1"/>
    <col min="12" max="12" width="9.140625" style="238" bestFit="1" customWidth="1"/>
    <col min="13" max="13" width="7.5703125" style="238" bestFit="1" customWidth="1"/>
    <col min="14" max="16384" width="9.140625" style="238"/>
  </cols>
  <sheetData>
    <row r="1" spans="1:12" ht="15.75" customHeight="1">
      <c r="A1" s="1315" t="s">
        <v>45</v>
      </c>
      <c r="B1" s="1315"/>
      <c r="C1" s="1315"/>
      <c r="D1" s="1315"/>
      <c r="E1" s="1315"/>
      <c r="F1" s="1315"/>
      <c r="G1" s="1315"/>
      <c r="H1" s="1315"/>
      <c r="I1" s="1315"/>
      <c r="J1" s="1315"/>
      <c r="K1" s="1315"/>
      <c r="L1" s="1315"/>
    </row>
    <row r="2" spans="1:12" s="239" customFormat="1" ht="41.25" customHeight="1">
      <c r="A2" s="1330" t="s">
        <v>635</v>
      </c>
      <c r="B2" s="1330" t="s">
        <v>666</v>
      </c>
      <c r="C2" s="1350" t="s">
        <v>660</v>
      </c>
      <c r="D2" s="1352"/>
      <c r="E2" s="1441" t="s">
        <v>667</v>
      </c>
      <c r="F2" s="1441"/>
      <c r="G2" s="1441"/>
      <c r="H2" s="1441"/>
      <c r="I2" s="1350" t="s">
        <v>139</v>
      </c>
      <c r="J2" s="1352"/>
      <c r="K2" s="1442" t="s">
        <v>668</v>
      </c>
      <c r="L2" s="1443"/>
    </row>
    <row r="3" spans="1:12" s="239" customFormat="1" ht="18" customHeight="1">
      <c r="A3" s="1415"/>
      <c r="B3" s="1415"/>
      <c r="C3" s="1413" t="s">
        <v>669</v>
      </c>
      <c r="D3" s="1413" t="s">
        <v>670</v>
      </c>
      <c r="E3" s="1350" t="s">
        <v>663</v>
      </c>
      <c r="F3" s="1352"/>
      <c r="G3" s="1350" t="s">
        <v>664</v>
      </c>
      <c r="H3" s="1352"/>
      <c r="I3" s="1330" t="s">
        <v>623</v>
      </c>
      <c r="J3" s="1444" t="s">
        <v>673</v>
      </c>
      <c r="K3" s="1413" t="s">
        <v>669</v>
      </c>
      <c r="L3" s="1413" t="s">
        <v>671</v>
      </c>
    </row>
    <row r="4" spans="1:12" s="239" customFormat="1" ht="39" customHeight="1">
      <c r="A4" s="1331"/>
      <c r="B4" s="1331"/>
      <c r="C4" s="1414"/>
      <c r="D4" s="1414"/>
      <c r="E4" s="1002" t="s">
        <v>669</v>
      </c>
      <c r="F4" s="1002" t="s">
        <v>674</v>
      </c>
      <c r="G4" s="1002" t="s">
        <v>669</v>
      </c>
      <c r="H4" s="1002" t="s">
        <v>670</v>
      </c>
      <c r="I4" s="1331"/>
      <c r="J4" s="1444"/>
      <c r="K4" s="1414"/>
      <c r="L4" s="1414"/>
    </row>
    <row r="5" spans="1:12" s="245" customFormat="1" ht="18" customHeight="1">
      <c r="A5" s="848" t="s">
        <v>78</v>
      </c>
      <c r="B5" s="850">
        <v>245</v>
      </c>
      <c r="C5" s="852">
        <v>28420818</v>
      </c>
      <c r="D5" s="849">
        <v>231434.63269999999</v>
      </c>
      <c r="E5" s="849">
        <v>0</v>
      </c>
      <c r="F5" s="849">
        <v>0</v>
      </c>
      <c r="G5" s="849">
        <v>0</v>
      </c>
      <c r="H5" s="849">
        <v>0</v>
      </c>
      <c r="I5" s="852">
        <v>28420818</v>
      </c>
      <c r="J5" s="849">
        <v>231434.63269999999</v>
      </c>
      <c r="K5" s="849">
        <v>241799</v>
      </c>
      <c r="L5" s="849">
        <v>1990.4942840000001</v>
      </c>
    </row>
    <row r="6" spans="1:12" s="245" customFormat="1" ht="18" customHeight="1">
      <c r="A6" s="853" t="s">
        <v>79</v>
      </c>
      <c r="B6" s="1028">
        <v>101</v>
      </c>
      <c r="C6" s="1029">
        <v>9212056</v>
      </c>
      <c r="D6" s="854">
        <v>75812.327018249984</v>
      </c>
      <c r="E6" s="1028">
        <v>0</v>
      </c>
      <c r="F6" s="854">
        <v>0</v>
      </c>
      <c r="G6" s="1028">
        <v>0</v>
      </c>
      <c r="H6" s="921">
        <v>0</v>
      </c>
      <c r="I6" s="1029">
        <v>9212056</v>
      </c>
      <c r="J6" s="854">
        <v>75812.327018249984</v>
      </c>
      <c r="K6" s="854">
        <v>61813</v>
      </c>
      <c r="L6" s="854">
        <v>511.98172700000009</v>
      </c>
    </row>
    <row r="7" spans="1:12" s="239" customFormat="1" ht="18" customHeight="1">
      <c r="A7" s="857" t="s">
        <v>169</v>
      </c>
      <c r="B7" s="859">
        <v>17</v>
      </c>
      <c r="C7" s="862">
        <v>2678243</v>
      </c>
      <c r="D7" s="858">
        <v>21984.156556249996</v>
      </c>
      <c r="E7" s="858">
        <v>0</v>
      </c>
      <c r="F7" s="858">
        <v>0</v>
      </c>
      <c r="G7" s="858">
        <v>0</v>
      </c>
      <c r="H7" s="1031">
        <v>0</v>
      </c>
      <c r="I7" s="862">
        <v>2678243</v>
      </c>
      <c r="J7" s="858">
        <v>21984.156556249996</v>
      </c>
      <c r="K7" s="858">
        <v>188574</v>
      </c>
      <c r="L7" s="858">
        <v>1544.6524017499996</v>
      </c>
    </row>
    <row r="8" spans="1:12" s="239" customFormat="1" ht="18" customHeight="1">
      <c r="A8" s="857" t="s">
        <v>170</v>
      </c>
      <c r="B8" s="859">
        <v>21</v>
      </c>
      <c r="C8" s="862">
        <v>1749832</v>
      </c>
      <c r="D8" s="858">
        <v>14399.699836</v>
      </c>
      <c r="E8" s="858">
        <v>0</v>
      </c>
      <c r="F8" s="858">
        <v>0</v>
      </c>
      <c r="G8" s="858">
        <v>0</v>
      </c>
      <c r="H8" s="1031">
        <v>0</v>
      </c>
      <c r="I8" s="862">
        <v>1749832</v>
      </c>
      <c r="J8" s="858">
        <v>14399.699836</v>
      </c>
      <c r="K8" s="858">
        <v>116507</v>
      </c>
      <c r="L8" s="858">
        <v>964.96198049999987</v>
      </c>
    </row>
    <row r="9" spans="1:12" s="239" customFormat="1" ht="18" customHeight="1">
      <c r="A9" s="857" t="s">
        <v>275</v>
      </c>
      <c r="B9" s="859">
        <v>21</v>
      </c>
      <c r="C9" s="862">
        <v>1676343</v>
      </c>
      <c r="D9" s="858">
        <v>13795.537208749993</v>
      </c>
      <c r="E9" s="858">
        <v>0</v>
      </c>
      <c r="F9" s="858">
        <v>0</v>
      </c>
      <c r="G9" s="858">
        <v>0</v>
      </c>
      <c r="H9" s="1031">
        <v>0</v>
      </c>
      <c r="I9" s="862">
        <v>1676343</v>
      </c>
      <c r="J9" s="858">
        <v>13795.537208749993</v>
      </c>
      <c r="K9" s="858">
        <v>43692</v>
      </c>
      <c r="L9" s="858">
        <v>358.98358049999985</v>
      </c>
    </row>
    <row r="10" spans="1:12" s="239" customFormat="1" ht="18" customHeight="1">
      <c r="A10" s="857" t="s">
        <v>276</v>
      </c>
      <c r="B10" s="859">
        <v>21</v>
      </c>
      <c r="C10" s="862">
        <v>1549625</v>
      </c>
      <c r="D10" s="858">
        <v>12739.998282250006</v>
      </c>
      <c r="E10" s="858">
        <v>0</v>
      </c>
      <c r="F10" s="858">
        <v>0</v>
      </c>
      <c r="G10" s="858">
        <v>0</v>
      </c>
      <c r="H10" s="1031">
        <v>0</v>
      </c>
      <c r="I10" s="862">
        <v>1549625</v>
      </c>
      <c r="J10" s="858">
        <v>12739.998282250006</v>
      </c>
      <c r="K10" s="858">
        <v>136621</v>
      </c>
      <c r="L10" s="858">
        <v>1124.12786575</v>
      </c>
    </row>
    <row r="11" spans="1:12" s="239" customFormat="1" ht="18" customHeight="1">
      <c r="A11" s="857" t="s">
        <v>1333</v>
      </c>
      <c r="B11" s="859">
        <v>21</v>
      </c>
      <c r="C11" s="862">
        <v>1558013</v>
      </c>
      <c r="D11" s="858">
        <v>12892.935135</v>
      </c>
      <c r="E11" s="858">
        <v>0</v>
      </c>
      <c r="F11" s="858">
        <v>0</v>
      </c>
      <c r="G11" s="858">
        <v>0</v>
      </c>
      <c r="H11" s="1031">
        <v>0</v>
      </c>
      <c r="I11" s="862">
        <v>1558013</v>
      </c>
      <c r="J11" s="858">
        <v>12892.935135</v>
      </c>
      <c r="K11" s="858">
        <v>61813</v>
      </c>
      <c r="L11" s="858">
        <v>511.98172700000009</v>
      </c>
    </row>
    <row r="12" spans="1:12" s="239" customFormat="1" ht="14.25" customHeight="1">
      <c r="A12" s="333"/>
      <c r="B12" s="346"/>
      <c r="C12" s="336"/>
      <c r="D12" s="334"/>
      <c r="E12" s="334"/>
      <c r="F12" s="334"/>
      <c r="G12" s="334"/>
      <c r="H12" s="399"/>
      <c r="I12" s="336"/>
      <c r="J12" s="334"/>
      <c r="K12" s="334"/>
      <c r="L12" s="334"/>
    </row>
    <row r="13" spans="1:12" s="239" customFormat="1" ht="13.5" customHeight="1">
      <c r="A13" s="1337" t="s">
        <v>1288</v>
      </c>
      <c r="B13" s="1337"/>
      <c r="C13" s="1337"/>
      <c r="D13" s="1337"/>
      <c r="E13" s="1337"/>
      <c r="F13" s="1337"/>
      <c r="G13" s="1337"/>
      <c r="H13" s="1337"/>
      <c r="I13" s="1337"/>
      <c r="J13" s="1337"/>
    </row>
    <row r="14" spans="1:12" s="239" customFormat="1" ht="27.6" customHeight="1">
      <c r="A14" s="1337" t="s">
        <v>372</v>
      </c>
      <c r="B14" s="1337"/>
      <c r="C14" s="1337"/>
      <c r="D14" s="1337"/>
      <c r="E14" s="1337"/>
      <c r="F14" s="1337"/>
      <c r="G14" s="1337"/>
      <c r="H14" s="1337"/>
      <c r="I14" s="1337"/>
      <c r="J14" s="1337"/>
    </row>
    <row r="15" spans="1:12" s="239" customFormat="1"/>
  </sheetData>
  <mergeCells count="17">
    <mergeCell ref="J3:J4"/>
    <mergeCell ref="K3:K4"/>
    <mergeCell ref="A14:J14"/>
    <mergeCell ref="L3:L4"/>
    <mergeCell ref="A13:J13"/>
    <mergeCell ref="A1:L1"/>
    <mergeCell ref="A2:A4"/>
    <mergeCell ref="B2:B4"/>
    <mergeCell ref="C2:D2"/>
    <mergeCell ref="E2:H2"/>
    <mergeCell ref="I2:J2"/>
    <mergeCell ref="K2:L2"/>
    <mergeCell ref="C3:C4"/>
    <mergeCell ref="D3:D4"/>
    <mergeCell ref="E3:F3"/>
    <mergeCell ref="G3:H3"/>
    <mergeCell ref="I3:I4"/>
  </mergeCells>
  <printOptions horizontalCentered="1"/>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sqref="A1:O1"/>
    </sheetView>
  </sheetViews>
  <sheetFormatPr defaultColWidth="9.140625" defaultRowHeight="15"/>
  <cols>
    <col min="1" max="1" width="13.5703125" style="238" bestFit="1" customWidth="1"/>
    <col min="2" max="5" width="12.140625" style="238" bestFit="1" customWidth="1"/>
    <col min="6" max="6" width="9.42578125" style="238" bestFit="1" customWidth="1"/>
    <col min="7" max="10" width="12.140625" style="238" bestFit="1" customWidth="1"/>
    <col min="11" max="11" width="14.5703125" style="238" bestFit="1" customWidth="1"/>
    <col min="12" max="15" width="12.140625" style="238" bestFit="1" customWidth="1"/>
    <col min="16" max="16" width="9.42578125" style="238" bestFit="1" customWidth="1"/>
    <col min="17" max="17" width="4.5703125" style="238" bestFit="1" customWidth="1"/>
    <col min="18" max="16384" width="9.140625" style="238"/>
  </cols>
  <sheetData>
    <row r="1" spans="1:16" ht="18" customHeight="1">
      <c r="A1" s="1315" t="s">
        <v>675</v>
      </c>
      <c r="B1" s="1315"/>
      <c r="C1" s="1315"/>
      <c r="D1" s="1315"/>
      <c r="E1" s="1315"/>
      <c r="F1" s="1315"/>
      <c r="G1" s="1315"/>
      <c r="H1" s="1315"/>
      <c r="I1" s="1315"/>
      <c r="J1" s="1315"/>
      <c r="K1" s="1315"/>
      <c r="L1" s="1315"/>
      <c r="M1" s="1315"/>
      <c r="N1" s="1315"/>
      <c r="O1" s="1315"/>
    </row>
    <row r="2" spans="1:16" s="239" customFormat="1" ht="18" customHeight="1">
      <c r="A2" s="1330" t="s">
        <v>635</v>
      </c>
      <c r="B2" s="1350" t="s">
        <v>85</v>
      </c>
      <c r="C2" s="1351"/>
      <c r="D2" s="1351"/>
      <c r="E2" s="1352"/>
      <c r="F2" s="1353" t="s">
        <v>139</v>
      </c>
      <c r="G2" s="1350" t="s">
        <v>86</v>
      </c>
      <c r="H2" s="1351"/>
      <c r="I2" s="1351"/>
      <c r="J2" s="1352"/>
      <c r="K2" s="1330" t="s">
        <v>139</v>
      </c>
      <c r="L2" s="1350" t="s">
        <v>87</v>
      </c>
      <c r="M2" s="1351"/>
      <c r="N2" s="1351"/>
      <c r="O2" s="1352"/>
      <c r="P2" s="1353" t="s">
        <v>139</v>
      </c>
    </row>
    <row r="3" spans="1:16" s="239" customFormat="1" ht="27" customHeight="1">
      <c r="A3" s="1415"/>
      <c r="B3" s="1416" t="s">
        <v>676</v>
      </c>
      <c r="C3" s="1419"/>
      <c r="D3" s="1350" t="s">
        <v>667</v>
      </c>
      <c r="E3" s="1352"/>
      <c r="F3" s="1445"/>
      <c r="G3" s="1416" t="s">
        <v>676</v>
      </c>
      <c r="H3" s="1419"/>
      <c r="I3" s="1350" t="s">
        <v>667</v>
      </c>
      <c r="J3" s="1352"/>
      <c r="K3" s="1415"/>
      <c r="L3" s="1416" t="s">
        <v>676</v>
      </c>
      <c r="M3" s="1419"/>
      <c r="N3" s="1350" t="s">
        <v>667</v>
      </c>
      <c r="O3" s="1352"/>
      <c r="P3" s="1445"/>
    </row>
    <row r="4" spans="1:16" s="239" customFormat="1" ht="27" customHeight="1">
      <c r="A4" s="1331"/>
      <c r="B4" s="1002" t="s">
        <v>639</v>
      </c>
      <c r="C4" s="1002" t="s">
        <v>640</v>
      </c>
      <c r="D4" s="1002" t="s">
        <v>642</v>
      </c>
      <c r="E4" s="1002" t="s">
        <v>643</v>
      </c>
      <c r="F4" s="1354"/>
      <c r="G4" s="1002" t="s">
        <v>639</v>
      </c>
      <c r="H4" s="1002" t="s">
        <v>640</v>
      </c>
      <c r="I4" s="1002" t="s">
        <v>642</v>
      </c>
      <c r="J4" s="1002" t="s">
        <v>643</v>
      </c>
      <c r="K4" s="1331"/>
      <c r="L4" s="1002" t="s">
        <v>639</v>
      </c>
      <c r="M4" s="1002" t="s">
        <v>640</v>
      </c>
      <c r="N4" s="1002" t="s">
        <v>642</v>
      </c>
      <c r="O4" s="1002" t="s">
        <v>643</v>
      </c>
      <c r="P4" s="1354"/>
    </row>
    <row r="5" spans="1:16" s="245" customFormat="1" ht="18" customHeight="1">
      <c r="A5" s="848" t="s">
        <v>78</v>
      </c>
      <c r="B5" s="849">
        <v>15023.91</v>
      </c>
      <c r="C5" s="1032">
        <v>566.71</v>
      </c>
      <c r="D5" s="849">
        <v>14969.8</v>
      </c>
      <c r="E5" s="1032">
        <v>796.94</v>
      </c>
      <c r="F5" s="849">
        <v>31357.360000000001</v>
      </c>
      <c r="G5" s="849">
        <v>13538.745852259</v>
      </c>
      <c r="H5" s="1032">
        <v>490.33822721000001</v>
      </c>
      <c r="I5" s="849">
        <v>2831.1194105</v>
      </c>
      <c r="J5" s="1032">
        <v>1375.7876821299999</v>
      </c>
      <c r="K5" s="849">
        <v>18235.991172098999</v>
      </c>
      <c r="L5" s="1032" t="s">
        <v>317</v>
      </c>
      <c r="M5" s="1032" t="s">
        <v>317</v>
      </c>
      <c r="N5" s="1032" t="s">
        <v>317</v>
      </c>
      <c r="O5" s="1032" t="s">
        <v>317</v>
      </c>
      <c r="P5" s="849" t="s">
        <v>317</v>
      </c>
    </row>
    <row r="6" spans="1:16" s="245" customFormat="1" ht="18" customHeight="1">
      <c r="A6" s="853" t="s">
        <v>79</v>
      </c>
      <c r="B6" s="854">
        <v>2834.3700000000003</v>
      </c>
      <c r="C6" s="854">
        <v>68.430000000000007</v>
      </c>
      <c r="D6" s="854">
        <v>5076.13</v>
      </c>
      <c r="E6" s="854">
        <v>186.44000000000003</v>
      </c>
      <c r="F6" s="854">
        <v>8165.37</v>
      </c>
      <c r="G6" s="854">
        <v>3158.0747520199998</v>
      </c>
      <c r="H6" s="1033">
        <v>69.026302650000005</v>
      </c>
      <c r="I6" s="854">
        <v>972.64534849999995</v>
      </c>
      <c r="J6" s="1033">
        <v>382.34887386000003</v>
      </c>
      <c r="K6" s="854">
        <v>4582.09527703</v>
      </c>
      <c r="L6" s="1033" t="s">
        <v>317</v>
      </c>
      <c r="M6" s="1033" t="s">
        <v>317</v>
      </c>
      <c r="N6" s="1033" t="s">
        <v>317</v>
      </c>
      <c r="O6" s="1033" t="s">
        <v>317</v>
      </c>
      <c r="P6" s="1034" t="s">
        <v>317</v>
      </c>
    </row>
    <row r="7" spans="1:16" s="239" customFormat="1" ht="18" customHeight="1">
      <c r="A7" s="857" t="s">
        <v>169</v>
      </c>
      <c r="B7" s="1035">
        <v>471.01999999999992</v>
      </c>
      <c r="C7" s="1035">
        <v>12.44</v>
      </c>
      <c r="D7" s="1035">
        <v>813.79</v>
      </c>
      <c r="E7" s="1035">
        <v>28.82</v>
      </c>
      <c r="F7" s="858">
        <v>1326.07</v>
      </c>
      <c r="G7" s="1035">
        <v>426.95092147999998</v>
      </c>
      <c r="H7" s="1035">
        <v>10.8466232</v>
      </c>
      <c r="I7" s="1035">
        <v>177.21949549999999</v>
      </c>
      <c r="J7" s="1035">
        <v>61.61820814</v>
      </c>
      <c r="K7" s="858">
        <v>676.63524831999996</v>
      </c>
      <c r="L7" s="1035" t="s">
        <v>317</v>
      </c>
      <c r="M7" s="1035" t="s">
        <v>317</v>
      </c>
      <c r="N7" s="1035" t="s">
        <v>317</v>
      </c>
      <c r="O7" s="1035" t="s">
        <v>317</v>
      </c>
      <c r="P7" s="1035" t="s">
        <v>317</v>
      </c>
    </row>
    <row r="8" spans="1:16" s="239" customFormat="1" ht="18" customHeight="1">
      <c r="A8" s="857" t="s">
        <v>170</v>
      </c>
      <c r="B8" s="1035">
        <v>446.85000000000008</v>
      </c>
      <c r="C8" s="1035">
        <v>14.19</v>
      </c>
      <c r="D8" s="1035">
        <v>1088.07</v>
      </c>
      <c r="E8" s="1035">
        <v>35.299999999999997</v>
      </c>
      <c r="F8" s="858">
        <v>1584.41</v>
      </c>
      <c r="G8" s="1035">
        <v>493.00316979000002</v>
      </c>
      <c r="H8" s="1035">
        <v>12.37561045</v>
      </c>
      <c r="I8" s="1035">
        <v>185.15689975000001</v>
      </c>
      <c r="J8" s="1035">
        <v>72.957787589999995</v>
      </c>
      <c r="K8" s="858">
        <v>763.49346758000002</v>
      </c>
      <c r="L8" s="1035" t="s">
        <v>317</v>
      </c>
      <c r="M8" s="1035" t="s">
        <v>317</v>
      </c>
      <c r="N8" s="1035" t="s">
        <v>317</v>
      </c>
      <c r="O8" s="1035" t="s">
        <v>317</v>
      </c>
      <c r="P8" s="1035" t="s">
        <v>317</v>
      </c>
    </row>
    <row r="9" spans="1:16" s="239" customFormat="1" ht="18" customHeight="1">
      <c r="A9" s="857" t="s">
        <v>275</v>
      </c>
      <c r="B9" s="1035">
        <v>594.45000000000005</v>
      </c>
      <c r="C9" s="1035">
        <v>18.440000000000001</v>
      </c>
      <c r="D9" s="1035">
        <v>971.18000000000006</v>
      </c>
      <c r="E9" s="1035">
        <v>41.7</v>
      </c>
      <c r="F9" s="858">
        <v>1625.77</v>
      </c>
      <c r="G9" s="1035">
        <v>696.12897502999999</v>
      </c>
      <c r="H9" s="1035">
        <v>21.285362639999999</v>
      </c>
      <c r="I9" s="1035">
        <v>185.79113225</v>
      </c>
      <c r="J9" s="1035">
        <v>83.064890460000001</v>
      </c>
      <c r="K9" s="858">
        <v>986.27036038000006</v>
      </c>
      <c r="L9" s="1035" t="s">
        <v>317</v>
      </c>
      <c r="M9" s="1035" t="s">
        <v>317</v>
      </c>
      <c r="N9" s="1035" t="s">
        <v>317</v>
      </c>
      <c r="O9" s="1035" t="s">
        <v>317</v>
      </c>
      <c r="P9" s="1035" t="s">
        <v>317</v>
      </c>
    </row>
    <row r="10" spans="1:16" s="239" customFormat="1" ht="18" customHeight="1">
      <c r="A10" s="857" t="s">
        <v>276</v>
      </c>
      <c r="B10" s="1035">
        <v>727.38</v>
      </c>
      <c r="C10" s="1035">
        <v>15.27</v>
      </c>
      <c r="D10" s="1035">
        <v>1101.57</v>
      </c>
      <c r="E10" s="1035">
        <v>40.72</v>
      </c>
      <c r="F10" s="858">
        <v>1884.9399999999998</v>
      </c>
      <c r="G10" s="1035">
        <v>907.84047350000003</v>
      </c>
      <c r="H10" s="1035">
        <v>16.933425119999999</v>
      </c>
      <c r="I10" s="1035">
        <v>202.45188074999999</v>
      </c>
      <c r="J10" s="1035">
        <v>76.672452669999998</v>
      </c>
      <c r="K10" s="858">
        <v>1203.89823204</v>
      </c>
      <c r="L10" s="1035" t="s">
        <v>317</v>
      </c>
      <c r="M10" s="1035" t="s">
        <v>317</v>
      </c>
      <c r="N10" s="1035" t="s">
        <v>317</v>
      </c>
      <c r="O10" s="1035" t="s">
        <v>317</v>
      </c>
      <c r="P10" s="1035" t="s">
        <v>317</v>
      </c>
    </row>
    <row r="11" spans="1:16" s="239" customFormat="1" ht="18" customHeight="1">
      <c r="A11" s="857" t="s">
        <v>1333</v>
      </c>
      <c r="B11" s="1035">
        <v>594.66999999999996</v>
      </c>
      <c r="C11" s="1035">
        <v>8.09</v>
      </c>
      <c r="D11" s="1035">
        <v>1101.52</v>
      </c>
      <c r="E11" s="1035">
        <v>39.9</v>
      </c>
      <c r="F11" s="858">
        <v>1744.18</v>
      </c>
      <c r="G11" s="1035">
        <v>634.15121222000005</v>
      </c>
      <c r="H11" s="1035">
        <v>7.5852812399999996</v>
      </c>
      <c r="I11" s="1035">
        <v>222.02594024999999</v>
      </c>
      <c r="J11" s="1035">
        <v>88.035534999999996</v>
      </c>
      <c r="K11" s="858">
        <v>951.79796870999996</v>
      </c>
      <c r="L11" s="1035" t="s">
        <v>317</v>
      </c>
      <c r="M11" s="1035" t="s">
        <v>317</v>
      </c>
      <c r="N11" s="1035" t="s">
        <v>317</v>
      </c>
      <c r="O11" s="1035" t="s">
        <v>317</v>
      </c>
      <c r="P11" s="1035" t="s">
        <v>317</v>
      </c>
    </row>
    <row r="12" spans="1:16" s="239" customFormat="1" ht="15" customHeight="1">
      <c r="A12" s="333"/>
      <c r="B12" s="351"/>
      <c r="C12" s="351"/>
      <c r="D12" s="351"/>
      <c r="E12" s="351"/>
      <c r="F12" s="334"/>
      <c r="G12" s="351"/>
      <c r="H12" s="351"/>
      <c r="I12" s="351"/>
      <c r="J12" s="351"/>
      <c r="K12" s="334"/>
      <c r="L12" s="351"/>
      <c r="M12" s="351"/>
      <c r="N12" s="351"/>
      <c r="O12" s="351"/>
      <c r="P12" s="351"/>
    </row>
    <row r="13" spans="1:16" s="239" customFormat="1" ht="13.5" customHeight="1">
      <c r="A13" s="1337" t="s">
        <v>1288</v>
      </c>
      <c r="B13" s="1337"/>
      <c r="C13" s="1337"/>
      <c r="D13" s="1337"/>
      <c r="E13" s="1337"/>
      <c r="F13" s="1337"/>
      <c r="G13" s="1337"/>
      <c r="H13" s="1337"/>
      <c r="I13" s="1337"/>
      <c r="J13" s="1337"/>
      <c r="K13" s="1337"/>
      <c r="L13" s="1337"/>
      <c r="M13" s="1337"/>
      <c r="N13" s="1337"/>
      <c r="O13" s="1337"/>
    </row>
    <row r="14" spans="1:16" s="239" customFormat="1" ht="27.6" customHeight="1">
      <c r="A14" s="1337" t="s">
        <v>261</v>
      </c>
      <c r="B14" s="1337"/>
      <c r="C14" s="1337"/>
      <c r="D14" s="1337"/>
      <c r="E14" s="1337"/>
      <c r="F14" s="1337"/>
      <c r="G14" s="1337"/>
      <c r="H14" s="1337"/>
      <c r="I14" s="1337"/>
      <c r="J14" s="1337"/>
      <c r="K14" s="1337"/>
      <c r="L14" s="1337"/>
      <c r="M14" s="1337"/>
      <c r="N14" s="1337"/>
      <c r="O14" s="1337"/>
    </row>
    <row r="15" spans="1:16" s="239" customFormat="1">
      <c r="B15" s="400"/>
      <c r="C15" s="400"/>
      <c r="D15" s="400"/>
      <c r="E15" s="400"/>
      <c r="F15" s="400"/>
      <c r="G15" s="400"/>
      <c r="H15" s="400"/>
      <c r="I15" s="400"/>
      <c r="J15" s="400"/>
      <c r="K15" s="400"/>
    </row>
    <row r="16" spans="1:16">
      <c r="B16" s="401"/>
      <c r="C16" s="401"/>
      <c r="D16" s="401"/>
      <c r="E16" s="401"/>
      <c r="F16" s="401"/>
      <c r="G16" s="401"/>
      <c r="H16" s="401"/>
      <c r="I16" s="401"/>
      <c r="J16" s="401"/>
      <c r="K16" s="401"/>
      <c r="L16" s="401"/>
      <c r="M16" s="401"/>
      <c r="N16" s="401"/>
      <c r="O16" s="401"/>
      <c r="P16" s="401"/>
    </row>
    <row r="18" spans="2:17">
      <c r="B18" s="401"/>
      <c r="C18" s="401"/>
      <c r="D18" s="401"/>
      <c r="E18" s="401"/>
      <c r="F18" s="401"/>
      <c r="G18" s="401"/>
      <c r="H18" s="401"/>
      <c r="I18" s="401"/>
      <c r="J18" s="401"/>
      <c r="K18" s="401"/>
      <c r="L18" s="401"/>
      <c r="M18" s="401"/>
      <c r="N18" s="401"/>
      <c r="O18" s="401"/>
      <c r="P18" s="401"/>
      <c r="Q18" s="401"/>
    </row>
  </sheetData>
  <mergeCells count="16">
    <mergeCell ref="P2:P4"/>
    <mergeCell ref="B3:C3"/>
    <mergeCell ref="D3:E3"/>
    <mergeCell ref="G3:H3"/>
    <mergeCell ref="I3:J3"/>
    <mergeCell ref="L3:M3"/>
    <mergeCell ref="N3:O3"/>
    <mergeCell ref="A14:O14"/>
    <mergeCell ref="A1:O1"/>
    <mergeCell ref="A2:A4"/>
    <mergeCell ref="B2:E2"/>
    <mergeCell ref="F2:F4"/>
    <mergeCell ref="G2:J2"/>
    <mergeCell ref="K2:K4"/>
    <mergeCell ref="L2:O2"/>
    <mergeCell ref="A13:O13"/>
  </mergeCells>
  <printOptions horizontalCentered="1"/>
  <pageMargins left="0.78431372549019618" right="0.78431372549019618" top="0.98039215686274517" bottom="0.98039215686274517" header="0.50980392156862753" footer="0.50980392156862753"/>
  <pageSetup paperSize="9" scale="66"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sqref="A1:I1"/>
    </sheetView>
  </sheetViews>
  <sheetFormatPr defaultColWidth="9.140625" defaultRowHeight="15"/>
  <cols>
    <col min="1" max="9" width="12.140625" style="238" customWidth="1"/>
    <col min="10" max="15" width="12.140625" style="238" bestFit="1" customWidth="1"/>
    <col min="16" max="16" width="4.5703125" style="238" bestFit="1" customWidth="1"/>
    <col min="17" max="16384" width="9.140625" style="238"/>
  </cols>
  <sheetData>
    <row r="1" spans="1:15" ht="15" customHeight="1">
      <c r="A1" s="1315" t="s">
        <v>677</v>
      </c>
      <c r="B1" s="1315"/>
      <c r="C1" s="1315"/>
      <c r="D1" s="1315"/>
      <c r="E1" s="1315"/>
      <c r="F1" s="1315"/>
      <c r="G1" s="1315"/>
      <c r="H1" s="1315"/>
      <c r="I1" s="1315"/>
    </row>
    <row r="2" spans="1:15" s="239" customFormat="1" ht="18" customHeight="1">
      <c r="A2" s="1353" t="s">
        <v>262</v>
      </c>
      <c r="B2" s="1355" t="s">
        <v>673</v>
      </c>
      <c r="C2" s="1387"/>
      <c r="D2" s="1387"/>
      <c r="E2" s="1387"/>
      <c r="F2" s="1387"/>
      <c r="G2" s="1387"/>
      <c r="H2" s="1356"/>
      <c r="I2" s="1355" t="s">
        <v>678</v>
      </c>
      <c r="J2" s="1387"/>
      <c r="K2" s="1387"/>
      <c r="L2" s="1387"/>
      <c r="M2" s="1387"/>
      <c r="N2" s="1387"/>
      <c r="O2" s="1356"/>
    </row>
    <row r="3" spans="1:15" s="239" customFormat="1" ht="18" customHeight="1">
      <c r="A3" s="1354"/>
      <c r="B3" s="844" t="s">
        <v>679</v>
      </c>
      <c r="C3" s="844" t="s">
        <v>680</v>
      </c>
      <c r="D3" s="844" t="s">
        <v>681</v>
      </c>
      <c r="E3" s="844" t="s">
        <v>682</v>
      </c>
      <c r="F3" s="844" t="s">
        <v>683</v>
      </c>
      <c r="G3" s="844" t="s">
        <v>684</v>
      </c>
      <c r="H3" s="844" t="s">
        <v>685</v>
      </c>
      <c r="I3" s="844" t="s">
        <v>679</v>
      </c>
      <c r="J3" s="844" t="s">
        <v>680</v>
      </c>
      <c r="K3" s="844" t="s">
        <v>681</v>
      </c>
      <c r="L3" s="844" t="s">
        <v>682</v>
      </c>
      <c r="M3" s="844" t="s">
        <v>683</v>
      </c>
      <c r="N3" s="844" t="s">
        <v>684</v>
      </c>
      <c r="O3" s="844" t="s">
        <v>685</v>
      </c>
    </row>
    <row r="4" spans="1:15" s="245" customFormat="1" ht="18" customHeight="1">
      <c r="A4" s="848" t="s">
        <v>78</v>
      </c>
      <c r="B4" s="851">
        <v>6232275.2999999998</v>
      </c>
      <c r="C4" s="849">
        <v>12125.91</v>
      </c>
      <c r="D4" s="849">
        <v>20441.580000000002</v>
      </c>
      <c r="E4" s="849">
        <v>7020.73</v>
      </c>
      <c r="F4" s="849">
        <v>0</v>
      </c>
      <c r="G4" s="849">
        <v>0.02</v>
      </c>
      <c r="H4" s="849">
        <v>0.02</v>
      </c>
      <c r="I4" s="851">
        <v>3261659</v>
      </c>
      <c r="J4" s="849">
        <v>19377</v>
      </c>
      <c r="K4" s="849">
        <v>25415</v>
      </c>
      <c r="L4" s="849">
        <v>18350</v>
      </c>
      <c r="M4" s="850">
        <v>0</v>
      </c>
      <c r="N4" s="850">
        <v>0</v>
      </c>
      <c r="O4" s="850">
        <v>0</v>
      </c>
    </row>
    <row r="5" spans="1:15" s="245" customFormat="1" ht="18" customHeight="1">
      <c r="A5" s="853" t="s">
        <v>79</v>
      </c>
      <c r="B5" s="1029">
        <v>1358261.6588812498</v>
      </c>
      <c r="C5" s="952">
        <v>10396.550845499998</v>
      </c>
      <c r="D5" s="952">
        <v>20240.5906545</v>
      </c>
      <c r="E5" s="952">
        <v>6183.3419397499993</v>
      </c>
      <c r="F5" s="1029">
        <v>0</v>
      </c>
      <c r="G5" s="1029">
        <v>0</v>
      </c>
      <c r="H5" s="1029">
        <v>0</v>
      </c>
      <c r="I5" s="1036">
        <v>803109</v>
      </c>
      <c r="J5" s="1003">
        <v>5384</v>
      </c>
      <c r="K5" s="1003">
        <v>6508</v>
      </c>
      <c r="L5" s="1003">
        <v>9446</v>
      </c>
      <c r="M5" s="1037">
        <v>0</v>
      </c>
      <c r="N5" s="1037">
        <v>0</v>
      </c>
      <c r="O5" s="1037">
        <v>0</v>
      </c>
    </row>
    <row r="6" spans="1:15" s="239" customFormat="1" ht="18" customHeight="1">
      <c r="A6" s="857" t="s">
        <v>169</v>
      </c>
      <c r="B6" s="862">
        <v>249622.32</v>
      </c>
      <c r="C6" s="858">
        <v>3276.31</v>
      </c>
      <c r="D6" s="858">
        <v>3255.11</v>
      </c>
      <c r="E6" s="858">
        <v>1368.25</v>
      </c>
      <c r="F6" s="858">
        <v>0</v>
      </c>
      <c r="G6" s="858">
        <v>0</v>
      </c>
      <c r="H6" s="858">
        <v>0</v>
      </c>
      <c r="I6" s="862">
        <v>2619519</v>
      </c>
      <c r="J6" s="858">
        <v>66254</v>
      </c>
      <c r="K6" s="858">
        <v>44773</v>
      </c>
      <c r="L6" s="858">
        <v>33936</v>
      </c>
      <c r="M6" s="859">
        <v>0</v>
      </c>
      <c r="N6" s="859">
        <v>0</v>
      </c>
      <c r="O6" s="859">
        <v>0</v>
      </c>
    </row>
    <row r="7" spans="1:15" s="239" customFormat="1" ht="18" customHeight="1">
      <c r="A7" s="857" t="s">
        <v>170</v>
      </c>
      <c r="B7" s="862">
        <v>330599.12</v>
      </c>
      <c r="C7" s="858">
        <v>2625.05</v>
      </c>
      <c r="D7" s="858">
        <v>4235.05</v>
      </c>
      <c r="E7" s="858">
        <v>1592.26</v>
      </c>
      <c r="F7" s="858">
        <v>0</v>
      </c>
      <c r="G7" s="858">
        <v>0</v>
      </c>
      <c r="H7" s="858">
        <v>0</v>
      </c>
      <c r="I7" s="862">
        <v>2061695</v>
      </c>
      <c r="J7" s="858">
        <v>17626</v>
      </c>
      <c r="K7" s="858">
        <v>34792</v>
      </c>
      <c r="L7" s="858">
        <v>35937</v>
      </c>
      <c r="M7" s="859">
        <v>0</v>
      </c>
      <c r="N7" s="859">
        <v>0</v>
      </c>
      <c r="O7" s="859">
        <v>0</v>
      </c>
    </row>
    <row r="8" spans="1:15" s="239" customFormat="1" ht="18.75" customHeight="1">
      <c r="A8" s="857" t="s">
        <v>275</v>
      </c>
      <c r="B8" s="862">
        <v>283410.69425674999</v>
      </c>
      <c r="C8" s="858">
        <v>2664.8301839999999</v>
      </c>
      <c r="D8" s="858">
        <v>6345.5140382500003</v>
      </c>
      <c r="E8" s="858">
        <v>1305.82138375</v>
      </c>
      <c r="F8" s="862">
        <v>0</v>
      </c>
      <c r="G8" s="862">
        <v>0</v>
      </c>
      <c r="H8" s="862">
        <v>0</v>
      </c>
      <c r="I8" s="862">
        <v>1208578</v>
      </c>
      <c r="J8" s="1038">
        <v>18487</v>
      </c>
      <c r="K8" s="1038">
        <v>44311</v>
      </c>
      <c r="L8" s="1038">
        <v>28961</v>
      </c>
      <c r="M8" s="1039">
        <v>0</v>
      </c>
      <c r="N8" s="1039">
        <v>0</v>
      </c>
      <c r="O8" s="1039">
        <v>0</v>
      </c>
    </row>
    <row r="9" spans="1:15" s="239" customFormat="1" ht="18.75" customHeight="1">
      <c r="A9" s="857" t="s">
        <v>276</v>
      </c>
      <c r="B9" s="862">
        <v>271383.81720975001</v>
      </c>
      <c r="C9" s="858">
        <v>1053.8093985</v>
      </c>
      <c r="D9" s="858">
        <v>3911.4086459999999</v>
      </c>
      <c r="E9" s="858">
        <v>1208.17301</v>
      </c>
      <c r="F9" s="862">
        <v>0</v>
      </c>
      <c r="G9" s="862">
        <v>0</v>
      </c>
      <c r="H9" s="862">
        <v>0</v>
      </c>
      <c r="I9" s="862">
        <v>884536</v>
      </c>
      <c r="J9" s="1038">
        <v>34024</v>
      </c>
      <c r="K9" s="1038">
        <v>56828</v>
      </c>
      <c r="L9" s="1038">
        <v>17838</v>
      </c>
      <c r="M9" s="1039">
        <v>0</v>
      </c>
      <c r="N9" s="1039">
        <v>0</v>
      </c>
      <c r="O9" s="1039">
        <v>0</v>
      </c>
    </row>
    <row r="10" spans="1:15" s="239" customFormat="1" ht="13.5" customHeight="1">
      <c r="A10" s="857" t="s">
        <v>1333</v>
      </c>
      <c r="B10" s="862">
        <v>223245.70374950001</v>
      </c>
      <c r="C10" s="858">
        <v>776.55779600000005</v>
      </c>
      <c r="D10" s="858">
        <v>2493.5050282500001</v>
      </c>
      <c r="E10" s="858">
        <v>708.84005000000002</v>
      </c>
      <c r="F10" s="862">
        <v>0</v>
      </c>
      <c r="G10" s="862">
        <v>0</v>
      </c>
      <c r="H10" s="862">
        <v>0</v>
      </c>
      <c r="I10" s="862">
        <v>803109</v>
      </c>
      <c r="J10" s="1038">
        <v>5384</v>
      </c>
      <c r="K10" s="1038">
        <v>6508</v>
      </c>
      <c r="L10" s="1038">
        <v>9446</v>
      </c>
      <c r="M10" s="1039">
        <v>0</v>
      </c>
      <c r="N10" s="1039">
        <v>0</v>
      </c>
      <c r="O10" s="1039">
        <v>0</v>
      </c>
    </row>
    <row r="11" spans="1:15" s="239" customFormat="1" ht="13.5" customHeight="1">
      <c r="A11" s="665"/>
      <c r="B11" s="665"/>
      <c r="C11" s="665"/>
      <c r="D11" s="665"/>
      <c r="E11" s="665"/>
      <c r="F11" s="665"/>
      <c r="G11" s="665"/>
      <c r="H11" s="665"/>
      <c r="I11" s="665"/>
    </row>
    <row r="12" spans="1:15" s="239" customFormat="1" ht="13.5" customHeight="1">
      <c r="A12" s="1337" t="s">
        <v>1288</v>
      </c>
      <c r="B12" s="1337"/>
      <c r="C12" s="1337"/>
      <c r="D12" s="1337"/>
      <c r="E12" s="1337"/>
      <c r="F12" s="1337"/>
      <c r="G12" s="1337"/>
      <c r="H12" s="1337"/>
      <c r="I12" s="1337"/>
    </row>
    <row r="13" spans="1:15" s="239" customFormat="1">
      <c r="A13" s="1337" t="s">
        <v>354</v>
      </c>
      <c r="B13" s="1337"/>
      <c r="C13" s="1337"/>
      <c r="D13" s="1337"/>
      <c r="E13" s="1337"/>
      <c r="F13" s="1337"/>
      <c r="G13" s="1337"/>
      <c r="H13" s="1337"/>
      <c r="I13" s="1337"/>
    </row>
    <row r="14" spans="1:15" s="239" customFormat="1">
      <c r="B14" s="340"/>
      <c r="C14" s="340"/>
      <c r="D14" s="340"/>
      <c r="E14" s="340"/>
      <c r="F14" s="340"/>
      <c r="G14" s="340"/>
      <c r="H14" s="340"/>
      <c r="I14" s="340"/>
      <c r="J14" s="340"/>
      <c r="K14" s="340"/>
      <c r="L14" s="340"/>
      <c r="M14" s="340"/>
      <c r="N14" s="340"/>
      <c r="O14" s="340"/>
    </row>
    <row r="15" spans="1:15">
      <c r="B15" s="349"/>
      <c r="C15" s="349"/>
      <c r="D15" s="349"/>
      <c r="F15" s="349"/>
      <c r="G15" s="349"/>
      <c r="H15" s="349"/>
      <c r="I15" s="349"/>
      <c r="J15" s="349"/>
      <c r="K15" s="349"/>
      <c r="L15" s="349"/>
      <c r="M15" s="349"/>
      <c r="N15" s="349"/>
      <c r="O15" s="349"/>
    </row>
    <row r="16" spans="1:15">
      <c r="B16" s="349"/>
      <c r="C16" s="349"/>
      <c r="D16" s="349"/>
      <c r="E16" s="349"/>
      <c r="F16" s="349"/>
      <c r="G16" s="349"/>
    </row>
    <row r="17" spans="7:7">
      <c r="G17" s="349"/>
    </row>
  </sheetData>
  <mergeCells count="6">
    <mergeCell ref="A13:I13"/>
    <mergeCell ref="A12:I12"/>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46"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sqref="A1:G1"/>
    </sheetView>
  </sheetViews>
  <sheetFormatPr defaultColWidth="9.140625" defaultRowHeight="15"/>
  <cols>
    <col min="1" max="15" width="14.5703125" style="238" bestFit="1" customWidth="1"/>
    <col min="16" max="16" width="4.5703125" style="238" bestFit="1" customWidth="1"/>
    <col min="17" max="16384" width="9.140625" style="238"/>
  </cols>
  <sheetData>
    <row r="1" spans="1:15" ht="18.75" customHeight="1">
      <c r="A1" s="1315" t="s">
        <v>686</v>
      </c>
      <c r="B1" s="1315"/>
      <c r="C1" s="1315"/>
      <c r="D1" s="1315"/>
      <c r="E1" s="1315"/>
      <c r="F1" s="1315"/>
      <c r="G1" s="1315"/>
    </row>
    <row r="2" spans="1:15" s="239" customFormat="1" ht="18" customHeight="1">
      <c r="A2" s="1353" t="s">
        <v>262</v>
      </c>
      <c r="B2" s="1355" t="s">
        <v>687</v>
      </c>
      <c r="C2" s="1387"/>
      <c r="D2" s="1387"/>
      <c r="E2" s="1387"/>
      <c r="F2" s="1387"/>
      <c r="G2" s="1387"/>
      <c r="H2" s="1356"/>
      <c r="I2" s="1355" t="s">
        <v>688</v>
      </c>
      <c r="J2" s="1387"/>
      <c r="K2" s="1387"/>
      <c r="L2" s="1387"/>
      <c r="M2" s="1387"/>
      <c r="N2" s="1387"/>
      <c r="O2" s="1356"/>
    </row>
    <row r="3" spans="1:15" s="239" customFormat="1" ht="18" customHeight="1">
      <c r="A3" s="1354"/>
      <c r="B3" s="844" t="s">
        <v>679</v>
      </c>
      <c r="C3" s="844" t="s">
        <v>680</v>
      </c>
      <c r="D3" s="844" t="s">
        <v>681</v>
      </c>
      <c r="E3" s="844" t="s">
        <v>682</v>
      </c>
      <c r="F3" s="844" t="s">
        <v>683</v>
      </c>
      <c r="G3" s="844" t="s">
        <v>684</v>
      </c>
      <c r="H3" s="844" t="s">
        <v>685</v>
      </c>
      <c r="I3" s="844" t="s">
        <v>679</v>
      </c>
      <c r="J3" s="844" t="s">
        <v>680</v>
      </c>
      <c r="K3" s="844" t="s">
        <v>681</v>
      </c>
      <c r="L3" s="844" t="s">
        <v>682</v>
      </c>
      <c r="M3" s="844" t="s">
        <v>683</v>
      </c>
      <c r="N3" s="844" t="s">
        <v>684</v>
      </c>
      <c r="O3" s="844" t="s">
        <v>685</v>
      </c>
    </row>
    <row r="4" spans="1:15" s="245" customFormat="1" ht="18" customHeight="1">
      <c r="A4" s="848" t="s">
        <v>78</v>
      </c>
      <c r="B4" s="852">
        <v>36472558.539999999</v>
      </c>
      <c r="C4" s="851">
        <v>590765.29</v>
      </c>
      <c r="D4" s="851">
        <v>847830.14</v>
      </c>
      <c r="E4" s="851">
        <v>161602.06</v>
      </c>
      <c r="F4" s="849">
        <v>4417.16</v>
      </c>
      <c r="G4" s="849">
        <v>6955.24</v>
      </c>
      <c r="H4" s="849">
        <v>2744.29</v>
      </c>
      <c r="I4" s="852">
        <v>14680983</v>
      </c>
      <c r="J4" s="851">
        <v>266268</v>
      </c>
      <c r="K4" s="851">
        <v>307101</v>
      </c>
      <c r="L4" s="849">
        <v>52237</v>
      </c>
      <c r="M4" s="849">
        <v>24455</v>
      </c>
      <c r="N4" s="849">
        <v>6927</v>
      </c>
      <c r="O4" s="849">
        <v>1459</v>
      </c>
    </row>
    <row r="5" spans="1:15" s="245" customFormat="1" ht="18" customHeight="1">
      <c r="A5" s="853" t="s">
        <v>79</v>
      </c>
      <c r="B5" s="852">
        <f>SUM(B6:B10)</f>
        <v>15340049.41</v>
      </c>
      <c r="C5" s="851">
        <f t="shared" ref="C5:H5" si="0">SUM(C6:C10)</f>
        <v>207967.94</v>
      </c>
      <c r="D5" s="851">
        <f t="shared" si="0"/>
        <v>381177.20000000007</v>
      </c>
      <c r="E5" s="851">
        <f t="shared" si="0"/>
        <v>61957.54</v>
      </c>
      <c r="F5" s="849">
        <f t="shared" si="0"/>
        <v>1586.75</v>
      </c>
      <c r="G5" s="849">
        <f t="shared" si="0"/>
        <v>1258.3799999999999</v>
      </c>
      <c r="H5" s="849">
        <f t="shared" si="0"/>
        <v>432.75</v>
      </c>
      <c r="I5" s="864">
        <v>12108521</v>
      </c>
      <c r="J5" s="1029">
        <v>184312</v>
      </c>
      <c r="K5" s="1029">
        <v>329894</v>
      </c>
      <c r="L5" s="851">
        <v>153781</v>
      </c>
      <c r="M5" s="854">
        <v>1226</v>
      </c>
      <c r="N5" s="854">
        <v>567</v>
      </c>
      <c r="O5" s="854">
        <v>1338</v>
      </c>
    </row>
    <row r="6" spans="1:15" s="239" customFormat="1" ht="18" customHeight="1">
      <c r="A6" s="857" t="s">
        <v>169</v>
      </c>
      <c r="B6" s="862">
        <v>2636256.0099999998</v>
      </c>
      <c r="C6" s="858">
        <v>38547.19</v>
      </c>
      <c r="D6" s="858">
        <v>49791.12</v>
      </c>
      <c r="E6" s="858">
        <v>10538.44</v>
      </c>
      <c r="F6" s="858">
        <v>140.94</v>
      </c>
      <c r="G6" s="858">
        <v>127.16</v>
      </c>
      <c r="H6" s="858">
        <v>41.47</v>
      </c>
      <c r="I6" s="860">
        <v>12994120</v>
      </c>
      <c r="J6" s="862">
        <v>288058</v>
      </c>
      <c r="K6" s="862">
        <v>248226</v>
      </c>
      <c r="L6" s="955">
        <v>105397</v>
      </c>
      <c r="M6" s="858">
        <v>26409</v>
      </c>
      <c r="N6" s="858">
        <v>10177</v>
      </c>
      <c r="O6" s="858">
        <v>220</v>
      </c>
    </row>
    <row r="7" spans="1:15" s="239" customFormat="1" ht="18" customHeight="1">
      <c r="A7" s="857" t="s">
        <v>170</v>
      </c>
      <c r="B7" s="862">
        <v>3066905.84</v>
      </c>
      <c r="C7" s="858">
        <v>37601.769999999997</v>
      </c>
      <c r="D7" s="858">
        <v>67250.27</v>
      </c>
      <c r="E7" s="858">
        <v>11370.24</v>
      </c>
      <c r="F7" s="858">
        <v>407.66</v>
      </c>
      <c r="G7" s="858">
        <v>500.39</v>
      </c>
      <c r="H7" s="858">
        <v>44.33</v>
      </c>
      <c r="I7" s="860">
        <v>11858056</v>
      </c>
      <c r="J7" s="862">
        <v>171310</v>
      </c>
      <c r="K7" s="862">
        <v>237537</v>
      </c>
      <c r="L7" s="955">
        <v>125437</v>
      </c>
      <c r="M7" s="858">
        <v>6344</v>
      </c>
      <c r="N7" s="858">
        <v>1087</v>
      </c>
      <c r="O7" s="858">
        <v>2135</v>
      </c>
    </row>
    <row r="8" spans="1:15" s="239" customFormat="1" ht="18" customHeight="1">
      <c r="A8" s="1040" t="s">
        <v>275</v>
      </c>
      <c r="B8" s="1041">
        <v>3124642.74</v>
      </c>
      <c r="C8" s="1042">
        <v>41643.69</v>
      </c>
      <c r="D8" s="1042">
        <v>87327.08</v>
      </c>
      <c r="E8" s="1042">
        <v>10839.42</v>
      </c>
      <c r="F8" s="1042">
        <v>481.32</v>
      </c>
      <c r="G8" s="1042">
        <v>478.64</v>
      </c>
      <c r="H8" s="1042">
        <v>162.41</v>
      </c>
      <c r="I8" s="1043">
        <v>12101511</v>
      </c>
      <c r="J8" s="1041">
        <v>200285</v>
      </c>
      <c r="K8" s="1041">
        <v>434449</v>
      </c>
      <c r="L8" s="960">
        <v>151419</v>
      </c>
      <c r="M8" s="958">
        <v>1212</v>
      </c>
      <c r="N8" s="958">
        <v>2160</v>
      </c>
      <c r="O8" s="958">
        <v>860</v>
      </c>
    </row>
    <row r="9" spans="1:15" s="239" customFormat="1" ht="18" customHeight="1">
      <c r="A9" s="857" t="s">
        <v>276</v>
      </c>
      <c r="B9" s="862">
        <v>3401395.27</v>
      </c>
      <c r="C9" s="858">
        <v>47981.17</v>
      </c>
      <c r="D9" s="858">
        <v>93133.01</v>
      </c>
      <c r="E9" s="858">
        <v>15394.43</v>
      </c>
      <c r="F9" s="858">
        <v>300.48</v>
      </c>
      <c r="G9" s="858">
        <v>119.37</v>
      </c>
      <c r="H9" s="858">
        <v>88.43</v>
      </c>
      <c r="I9" s="860">
        <v>10436273</v>
      </c>
      <c r="J9" s="862">
        <v>240483</v>
      </c>
      <c r="K9" s="862">
        <v>463809</v>
      </c>
      <c r="L9" s="862">
        <v>101379</v>
      </c>
      <c r="M9" s="858">
        <v>1736</v>
      </c>
      <c r="N9" s="858">
        <v>347</v>
      </c>
      <c r="O9" s="858">
        <v>509</v>
      </c>
    </row>
    <row r="10" spans="1:15" s="239" customFormat="1" ht="13.5" customHeight="1">
      <c r="A10" s="857" t="s">
        <v>1333</v>
      </c>
      <c r="B10" s="862">
        <v>3110849.55</v>
      </c>
      <c r="C10" s="858">
        <v>42194.12</v>
      </c>
      <c r="D10" s="858">
        <v>83675.72</v>
      </c>
      <c r="E10" s="858">
        <v>13815.01</v>
      </c>
      <c r="F10" s="858">
        <v>256.35000000000002</v>
      </c>
      <c r="G10" s="858">
        <v>32.82</v>
      </c>
      <c r="H10" s="858">
        <v>96.11</v>
      </c>
      <c r="I10" s="860">
        <v>12108521</v>
      </c>
      <c r="J10" s="862">
        <v>184312</v>
      </c>
      <c r="K10" s="862">
        <v>329894</v>
      </c>
      <c r="L10" s="862">
        <v>153781</v>
      </c>
      <c r="M10" s="858">
        <v>1226</v>
      </c>
      <c r="N10" s="858">
        <v>567</v>
      </c>
      <c r="O10" s="858">
        <v>1338</v>
      </c>
    </row>
    <row r="11" spans="1:15" s="239" customFormat="1" ht="13.5" customHeight="1">
      <c r="A11" s="662"/>
      <c r="B11" s="662"/>
      <c r="C11" s="662"/>
      <c r="D11" s="662"/>
      <c r="E11" s="662"/>
      <c r="F11" s="662"/>
      <c r="G11" s="662"/>
      <c r="H11" s="662"/>
      <c r="I11" s="662"/>
    </row>
    <row r="12" spans="1:15" s="239" customFormat="1" ht="13.5" customHeight="1">
      <c r="A12" s="1307" t="s">
        <v>1288</v>
      </c>
      <c r="B12" s="1307"/>
      <c r="C12" s="1307"/>
      <c r="D12" s="1307"/>
      <c r="E12" s="1307"/>
      <c r="F12" s="1307"/>
      <c r="G12" s="1307"/>
      <c r="H12" s="1307"/>
      <c r="I12" s="1307"/>
    </row>
    <row r="13" spans="1:15" s="239" customFormat="1">
      <c r="A13" s="1307" t="s">
        <v>406</v>
      </c>
      <c r="B13" s="1307"/>
      <c r="C13" s="1307"/>
      <c r="D13" s="1307"/>
      <c r="E13" s="1307"/>
      <c r="F13" s="1307"/>
      <c r="G13" s="1307"/>
      <c r="H13" s="1307"/>
      <c r="I13" s="1307"/>
    </row>
    <row r="14" spans="1:15" s="239" customFormat="1">
      <c r="B14" s="340"/>
      <c r="C14" s="340"/>
      <c r="D14" s="340"/>
      <c r="E14" s="340"/>
      <c r="F14" s="340"/>
      <c r="G14" s="340"/>
      <c r="H14" s="340"/>
      <c r="I14" s="340"/>
      <c r="J14" s="340"/>
      <c r="K14" s="340"/>
      <c r="L14" s="340"/>
      <c r="M14" s="340"/>
    </row>
    <row r="15" spans="1:15">
      <c r="B15" s="349"/>
      <c r="C15" s="349"/>
      <c r="D15" s="349"/>
      <c r="E15" s="349"/>
      <c r="F15" s="349"/>
      <c r="G15" s="349"/>
      <c r="H15" s="349"/>
    </row>
    <row r="20" spans="4:4">
      <c r="D20" s="402"/>
    </row>
  </sheetData>
  <mergeCells count="6">
    <mergeCell ref="A13:I13"/>
    <mergeCell ref="A12:I12"/>
    <mergeCell ref="A1:G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G1"/>
    </sheetView>
  </sheetViews>
  <sheetFormatPr defaultColWidth="9.140625" defaultRowHeight="15"/>
  <cols>
    <col min="1" max="9" width="14.5703125" style="238" bestFit="1" customWidth="1"/>
    <col min="10" max="16384" width="9.140625" style="238"/>
  </cols>
  <sheetData>
    <row r="1" spans="1:9" ht="18.75" customHeight="1">
      <c r="A1" s="1315" t="s">
        <v>689</v>
      </c>
      <c r="B1" s="1315"/>
      <c r="C1" s="1315"/>
      <c r="D1" s="1315"/>
      <c r="E1" s="1315"/>
      <c r="F1" s="1315"/>
      <c r="G1" s="1315"/>
    </row>
    <row r="2" spans="1:9" s="239" customFormat="1" ht="27" customHeight="1">
      <c r="A2" s="1353" t="s">
        <v>262</v>
      </c>
      <c r="B2" s="1355" t="s">
        <v>365</v>
      </c>
      <c r="C2" s="1387"/>
      <c r="D2" s="1387"/>
      <c r="E2" s="1356"/>
      <c r="F2" s="1446" t="s">
        <v>690</v>
      </c>
      <c r="G2" s="1447"/>
      <c r="H2" s="1447"/>
      <c r="I2" s="1448"/>
    </row>
    <row r="3" spans="1:9" s="239" customFormat="1" ht="18" customHeight="1">
      <c r="A3" s="1354"/>
      <c r="B3" s="844" t="s">
        <v>679</v>
      </c>
      <c r="C3" s="844" t="s">
        <v>680</v>
      </c>
      <c r="D3" s="844" t="s">
        <v>681</v>
      </c>
      <c r="E3" s="844" t="s">
        <v>682</v>
      </c>
      <c r="F3" s="844" t="s">
        <v>679</v>
      </c>
      <c r="G3" s="844" t="s">
        <v>680</v>
      </c>
      <c r="H3" s="844" t="s">
        <v>681</v>
      </c>
      <c r="I3" s="844" t="s">
        <v>682</v>
      </c>
    </row>
    <row r="4" spans="1:9" s="245" customFormat="1" ht="18" customHeight="1">
      <c r="A4" s="848" t="s">
        <v>78</v>
      </c>
      <c r="B4" s="849">
        <v>230028.48790000001</v>
      </c>
      <c r="C4" s="849">
        <v>169.586207</v>
      </c>
      <c r="D4" s="849">
        <v>875.97637599999996</v>
      </c>
      <c r="E4" s="849">
        <v>360.58217000000002</v>
      </c>
      <c r="F4" s="849">
        <v>241781</v>
      </c>
      <c r="G4" s="849">
        <v>3</v>
      </c>
      <c r="H4" s="849">
        <v>5</v>
      </c>
      <c r="I4" s="849">
        <v>10</v>
      </c>
    </row>
    <row r="5" spans="1:9" s="245" customFormat="1" ht="18" customHeight="1">
      <c r="A5" s="853" t="s">
        <v>79</v>
      </c>
      <c r="B5" s="854">
        <v>75664.686191750006</v>
      </c>
      <c r="C5" s="854">
        <v>18.965910750000003</v>
      </c>
      <c r="D5" s="854">
        <v>99.974823999999984</v>
      </c>
      <c r="E5" s="854">
        <v>28.700091749999999</v>
      </c>
      <c r="F5" s="854">
        <v>61813</v>
      </c>
      <c r="G5" s="854">
        <v>0</v>
      </c>
      <c r="H5" s="854">
        <v>0</v>
      </c>
      <c r="I5" s="854">
        <v>0</v>
      </c>
    </row>
    <row r="6" spans="1:9" s="239" customFormat="1" ht="18" customHeight="1">
      <c r="A6" s="857" t="s">
        <v>169</v>
      </c>
      <c r="B6" s="858">
        <v>21969.64460800001</v>
      </c>
      <c r="C6" s="858">
        <v>1.835628</v>
      </c>
      <c r="D6" s="858">
        <v>9.8662022500000006</v>
      </c>
      <c r="E6" s="858">
        <v>2.8101180000000001</v>
      </c>
      <c r="F6" s="858">
        <v>188513</v>
      </c>
      <c r="G6" s="858">
        <v>11</v>
      </c>
      <c r="H6" s="858">
        <v>43</v>
      </c>
      <c r="I6" s="858">
        <v>7</v>
      </c>
    </row>
    <row r="7" spans="1:9" s="239" customFormat="1" ht="18" customHeight="1">
      <c r="A7" s="857" t="s">
        <v>170</v>
      </c>
      <c r="B7" s="858">
        <v>14364.557005499999</v>
      </c>
      <c r="C7" s="858">
        <v>8.8481802500000004</v>
      </c>
      <c r="D7" s="858">
        <v>16.285767499999999</v>
      </c>
      <c r="E7" s="858">
        <v>10.00888275</v>
      </c>
      <c r="F7" s="858">
        <v>116143</v>
      </c>
      <c r="G7" s="858">
        <v>90</v>
      </c>
      <c r="H7" s="858">
        <v>95</v>
      </c>
      <c r="I7" s="858">
        <v>179</v>
      </c>
    </row>
    <row r="8" spans="1:9" s="239" customFormat="1" ht="18" customHeight="1">
      <c r="A8" s="857" t="s">
        <v>275</v>
      </c>
      <c r="B8" s="858">
        <v>13724.498603999993</v>
      </c>
      <c r="C8" s="858">
        <v>7.108121500000002</v>
      </c>
      <c r="D8" s="858">
        <v>59.181715249999982</v>
      </c>
      <c r="E8" s="858">
        <v>4.7487680000000001</v>
      </c>
      <c r="F8" s="858">
        <v>43337</v>
      </c>
      <c r="G8" s="858">
        <v>63</v>
      </c>
      <c r="H8" s="858">
        <v>176</v>
      </c>
      <c r="I8" s="858">
        <v>116</v>
      </c>
    </row>
    <row r="9" spans="1:9" s="239" customFormat="1" ht="18" customHeight="1">
      <c r="A9" s="857" t="s">
        <v>276</v>
      </c>
      <c r="B9" s="858">
        <v>12713.071894250006</v>
      </c>
      <c r="C9" s="858">
        <v>1.1739809999999999</v>
      </c>
      <c r="D9" s="858">
        <v>14.620084</v>
      </c>
      <c r="E9" s="858">
        <v>11.132323</v>
      </c>
      <c r="F9" s="858">
        <v>136356</v>
      </c>
      <c r="G9" s="858">
        <v>4</v>
      </c>
      <c r="H9" s="858">
        <v>19</v>
      </c>
      <c r="I9" s="858">
        <v>242</v>
      </c>
    </row>
    <row r="10" spans="1:9" s="239" customFormat="1" ht="15" customHeight="1">
      <c r="A10" s="857" t="s">
        <v>1333</v>
      </c>
      <c r="B10" s="858">
        <v>12892.91408</v>
      </c>
      <c r="C10" s="858">
        <v>0</v>
      </c>
      <c r="D10" s="858">
        <v>2.1055000000000001E-2</v>
      </c>
      <c r="E10" s="858">
        <v>0</v>
      </c>
      <c r="F10" s="858">
        <v>61813</v>
      </c>
      <c r="G10" s="858">
        <v>0</v>
      </c>
      <c r="H10" s="858">
        <v>0</v>
      </c>
      <c r="I10" s="858">
        <v>0</v>
      </c>
    </row>
    <row r="11" spans="1:9" s="239" customFormat="1" ht="15" customHeight="1">
      <c r="A11" s="1307"/>
      <c r="B11" s="1307"/>
      <c r="C11" s="1307"/>
      <c r="D11" s="1307"/>
      <c r="E11" s="1307"/>
      <c r="F11" s="1307"/>
      <c r="G11" s="1307"/>
      <c r="H11" s="1307"/>
      <c r="I11" s="1307"/>
    </row>
    <row r="12" spans="1:9" s="239" customFormat="1" ht="15" customHeight="1">
      <c r="A12" s="1307" t="s">
        <v>1288</v>
      </c>
      <c r="B12" s="1307"/>
      <c r="C12" s="1307"/>
      <c r="D12" s="1307"/>
      <c r="E12" s="1307"/>
      <c r="F12" s="1307"/>
      <c r="G12" s="1307"/>
      <c r="H12" s="1307"/>
      <c r="I12" s="1307"/>
    </row>
    <row r="13" spans="1:9" s="239" customFormat="1" ht="24.6" customHeight="1">
      <c r="A13" s="1307" t="s">
        <v>372</v>
      </c>
      <c r="B13" s="1307"/>
      <c r="C13" s="1307"/>
      <c r="D13" s="1307"/>
      <c r="E13" s="1307"/>
      <c r="F13" s="1307"/>
      <c r="G13" s="1307"/>
      <c r="H13" s="1307"/>
      <c r="I13" s="1307"/>
    </row>
    <row r="14" spans="1:9" s="239" customFormat="1">
      <c r="B14" s="253"/>
      <c r="C14" s="253"/>
      <c r="D14" s="253"/>
      <c r="E14" s="253"/>
      <c r="F14" s="253"/>
      <c r="G14" s="253"/>
      <c r="H14" s="253"/>
      <c r="I14" s="253"/>
    </row>
    <row r="15" spans="1:9">
      <c r="B15" s="255"/>
      <c r="C15" s="255"/>
      <c r="D15" s="255"/>
      <c r="E15" s="255"/>
    </row>
    <row r="16" spans="1:9">
      <c r="B16" s="255"/>
      <c r="C16" s="255"/>
      <c r="D16" s="255"/>
      <c r="E16" s="255"/>
    </row>
  </sheetData>
  <mergeCells count="7">
    <mergeCell ref="A13:I13"/>
    <mergeCell ref="A12:I12"/>
    <mergeCell ref="A1:G1"/>
    <mergeCell ref="A2:A3"/>
    <mergeCell ref="B2:E2"/>
    <mergeCell ref="F2:I2"/>
    <mergeCell ref="A11:I11"/>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A2" sqref="A2:A3"/>
    </sheetView>
  </sheetViews>
  <sheetFormatPr defaultColWidth="9.140625" defaultRowHeight="15"/>
  <cols>
    <col min="1" max="1" width="12.140625" style="238" bestFit="1" customWidth="1"/>
    <col min="2" max="2" width="12.140625" style="238" customWidth="1"/>
    <col min="3" max="6" width="12.140625" style="238" bestFit="1" customWidth="1"/>
    <col min="7" max="7" width="12.140625" style="238" customWidth="1"/>
    <col min="8" max="11" width="12.140625" style="238" bestFit="1" customWidth="1"/>
    <col min="12" max="12" width="22.42578125" style="238" bestFit="1" customWidth="1"/>
    <col min="13" max="13" width="4.5703125" style="238" bestFit="1" customWidth="1"/>
    <col min="14" max="16384" width="9.140625" style="238"/>
  </cols>
  <sheetData>
    <row r="1" spans="1:12" ht="15.75" customHeight="1">
      <c r="A1" s="1193" t="s">
        <v>691</v>
      </c>
      <c r="B1" s="1193"/>
      <c r="C1" s="1193"/>
      <c r="D1" s="1193"/>
      <c r="E1" s="1193"/>
      <c r="F1" s="1193"/>
      <c r="G1" s="1193"/>
      <c r="H1" s="1193"/>
      <c r="I1" s="1193"/>
      <c r="J1" s="1193"/>
      <c r="K1" s="1193"/>
      <c r="L1" s="1193"/>
    </row>
    <row r="2" spans="1:12" s="239" customFormat="1" ht="19.5" customHeight="1">
      <c r="A2" s="1353" t="s">
        <v>262</v>
      </c>
      <c r="B2" s="1450" t="s">
        <v>660</v>
      </c>
      <c r="C2" s="1451"/>
      <c r="D2" s="1451"/>
      <c r="E2" s="1451"/>
      <c r="F2" s="1452"/>
      <c r="G2" s="1355" t="s">
        <v>667</v>
      </c>
      <c r="H2" s="1453"/>
      <c r="I2" s="1453"/>
      <c r="J2" s="1453"/>
      <c r="K2" s="1454"/>
    </row>
    <row r="3" spans="1:12" s="239" customFormat="1" ht="15" customHeight="1">
      <c r="A3" s="1326"/>
      <c r="B3" s="1044" t="s">
        <v>692</v>
      </c>
      <c r="C3" s="873" t="s">
        <v>693</v>
      </c>
      <c r="D3" s="844" t="s">
        <v>694</v>
      </c>
      <c r="E3" s="844" t="s">
        <v>695</v>
      </c>
      <c r="F3" s="844" t="s">
        <v>696</v>
      </c>
      <c r="G3" s="844" t="s">
        <v>692</v>
      </c>
      <c r="H3" s="844" t="s">
        <v>693</v>
      </c>
      <c r="I3" s="844" t="s">
        <v>694</v>
      </c>
      <c r="J3" s="844" t="s">
        <v>695</v>
      </c>
      <c r="K3" s="844" t="s">
        <v>696</v>
      </c>
    </row>
    <row r="4" spans="1:12" s="245" customFormat="1" ht="17.25" customHeight="1">
      <c r="A4" s="848" t="s">
        <v>78</v>
      </c>
      <c r="B4" s="403">
        <v>679702.78518325009</v>
      </c>
      <c r="C4" s="851">
        <v>3241394.2589719994</v>
      </c>
      <c r="D4" s="851">
        <v>562299.21925899992</v>
      </c>
      <c r="E4" s="849">
        <v>28892.170144250002</v>
      </c>
      <c r="F4" s="849">
        <v>37178.053472500003</v>
      </c>
      <c r="G4" s="849">
        <v>821493.41502900003</v>
      </c>
      <c r="H4" s="851">
        <v>783162.7403549999</v>
      </c>
      <c r="I4" s="851">
        <v>117738.88983799999</v>
      </c>
      <c r="J4" s="849">
        <v>1.9646000000000001</v>
      </c>
      <c r="K4" s="849">
        <v>0</v>
      </c>
    </row>
    <row r="5" spans="1:12" s="245" customFormat="1" ht="17.25" customHeight="1">
      <c r="A5" s="853" t="s">
        <v>79</v>
      </c>
      <c r="B5" s="1003">
        <v>164011.61512924999</v>
      </c>
      <c r="C5" s="854">
        <v>914209.6737114999</v>
      </c>
      <c r="D5" s="854">
        <v>189095.2833755</v>
      </c>
      <c r="E5" s="854">
        <v>4456.5267100000001</v>
      </c>
      <c r="F5" s="854">
        <v>3068.8343792500018</v>
      </c>
      <c r="G5" s="1003">
        <v>68960.847749749999</v>
      </c>
      <c r="H5" s="854">
        <v>36543.728519000011</v>
      </c>
      <c r="I5" s="854">
        <v>13425.081855749999</v>
      </c>
      <c r="J5" s="854">
        <v>1310.5557937500002</v>
      </c>
      <c r="K5" s="854">
        <v>0</v>
      </c>
      <c r="L5" s="239"/>
    </row>
    <row r="6" spans="1:12" s="239" customFormat="1" ht="17.25" customHeight="1">
      <c r="A6" s="857" t="s">
        <v>169</v>
      </c>
      <c r="B6" s="858">
        <v>35873.337100000012</v>
      </c>
      <c r="C6" s="862">
        <v>154739.47810000004</v>
      </c>
      <c r="D6" s="858">
        <v>33879.225700000003</v>
      </c>
      <c r="E6" s="858">
        <v>1184.4167000000002</v>
      </c>
      <c r="F6" s="858">
        <v>2694.0380000000018</v>
      </c>
      <c r="G6" s="858">
        <v>16179.583800000004</v>
      </c>
      <c r="H6" s="858">
        <v>6406.7427000000052</v>
      </c>
      <c r="I6" s="858">
        <v>5770.5740000000005</v>
      </c>
      <c r="J6" s="858">
        <v>794.59400000000005</v>
      </c>
      <c r="K6" s="858">
        <v>0</v>
      </c>
    </row>
    <row r="7" spans="1:12" s="239" customFormat="1" ht="17.25" customHeight="1">
      <c r="A7" s="857" t="s">
        <v>170</v>
      </c>
      <c r="B7" s="858">
        <v>37645.243500000011</v>
      </c>
      <c r="C7" s="862">
        <v>223208.77329999997</v>
      </c>
      <c r="D7" s="858">
        <v>51145.403199999993</v>
      </c>
      <c r="E7" s="858">
        <v>1955.9472999999998</v>
      </c>
      <c r="F7" s="858">
        <v>303.44689999999997</v>
      </c>
      <c r="G7" s="858">
        <v>14073.904799999995</v>
      </c>
      <c r="H7" s="858">
        <v>5910.5481999999993</v>
      </c>
      <c r="I7" s="858">
        <v>4310.4818999999989</v>
      </c>
      <c r="J7" s="858">
        <v>497.73169999999999</v>
      </c>
      <c r="K7" s="858">
        <v>0</v>
      </c>
    </row>
    <row r="8" spans="1:12" s="239" customFormat="1" ht="17.25" customHeight="1">
      <c r="A8" s="857" t="s">
        <v>275</v>
      </c>
      <c r="B8" s="858">
        <v>38753.709999999992</v>
      </c>
      <c r="C8" s="862">
        <v>195173.24880000003</v>
      </c>
      <c r="D8" s="858">
        <v>37105.655299999999</v>
      </c>
      <c r="E8" s="858">
        <v>521.97559999999999</v>
      </c>
      <c r="F8" s="858">
        <v>20.835000000000001</v>
      </c>
      <c r="G8" s="858">
        <v>13735.469000000005</v>
      </c>
      <c r="H8" s="858">
        <v>6199.0437000000011</v>
      </c>
      <c r="I8" s="858">
        <v>2201.2227000000003</v>
      </c>
      <c r="J8" s="858">
        <v>15.700799999999999</v>
      </c>
      <c r="K8" s="858">
        <v>0</v>
      </c>
    </row>
    <row r="9" spans="1:12" s="239" customFormat="1" ht="17.25" customHeight="1">
      <c r="A9" s="857" t="s">
        <v>276</v>
      </c>
      <c r="B9" s="858">
        <v>33853.266899999988</v>
      </c>
      <c r="C9" s="862">
        <v>185031.90569999992</v>
      </c>
      <c r="D9" s="858">
        <v>34653.659899999999</v>
      </c>
      <c r="E9" s="858">
        <v>324.59730000000002</v>
      </c>
      <c r="F9" s="858">
        <v>15.0822</v>
      </c>
      <c r="G9" s="858">
        <v>13061.923499999997</v>
      </c>
      <c r="H9" s="858">
        <v>9667.7910000000011</v>
      </c>
      <c r="I9" s="858">
        <v>947.50439999999992</v>
      </c>
      <c r="J9" s="858">
        <v>1.4779</v>
      </c>
      <c r="K9" s="858">
        <v>0</v>
      </c>
    </row>
    <row r="10" spans="1:12" s="239" customFormat="1" ht="17.25" customHeight="1">
      <c r="A10" s="857" t="s">
        <v>1333</v>
      </c>
      <c r="B10" s="858">
        <v>17886.057629250001</v>
      </c>
      <c r="C10" s="862">
        <v>156056.2678115</v>
      </c>
      <c r="D10" s="858">
        <v>32311.339275499999</v>
      </c>
      <c r="E10" s="858">
        <v>469.58981</v>
      </c>
      <c r="F10" s="858">
        <v>35.432279250000001</v>
      </c>
      <c r="G10" s="858">
        <v>11909.96664975</v>
      </c>
      <c r="H10" s="858">
        <v>8359.6029190000008</v>
      </c>
      <c r="I10" s="858">
        <v>195.29885575</v>
      </c>
      <c r="J10" s="858">
        <v>1.0513937499999999</v>
      </c>
      <c r="K10" s="858">
        <v>0</v>
      </c>
    </row>
    <row r="11" spans="1:12" s="239" customFormat="1" ht="13.5" customHeight="1">
      <c r="A11" s="333"/>
      <c r="B11" s="334"/>
      <c r="C11" s="336"/>
      <c r="D11" s="334"/>
      <c r="E11" s="334"/>
      <c r="F11" s="334"/>
      <c r="G11" s="334"/>
      <c r="H11" s="334"/>
      <c r="I11" s="334"/>
      <c r="J11" s="334"/>
      <c r="K11" s="334"/>
    </row>
    <row r="12" spans="1:12" s="239" customFormat="1">
      <c r="A12" s="1449" t="s">
        <v>1288</v>
      </c>
      <c r="B12" s="1449"/>
      <c r="C12" s="1449"/>
      <c r="D12" s="1449"/>
      <c r="E12" s="1449"/>
      <c r="F12" s="1449"/>
      <c r="G12" s="1449"/>
      <c r="H12" s="1449"/>
      <c r="I12" s="1449"/>
      <c r="J12" s="1449"/>
      <c r="K12" s="1449"/>
    </row>
    <row r="13" spans="1:12" s="239" customFormat="1">
      <c r="A13" s="1337" t="s">
        <v>354</v>
      </c>
      <c r="B13" s="1337"/>
      <c r="C13" s="1337"/>
      <c r="D13" s="1337"/>
      <c r="E13" s="1337"/>
      <c r="F13" s="1337"/>
      <c r="G13" s="1337"/>
      <c r="H13" s="1337"/>
      <c r="I13" s="1337"/>
      <c r="J13" s="1337"/>
      <c r="K13" s="1337"/>
    </row>
    <row r="14" spans="1:12">
      <c r="A14" s="239"/>
      <c r="B14" s="253"/>
      <c r="C14" s="253"/>
      <c r="D14" s="253"/>
      <c r="E14" s="253"/>
      <c r="F14" s="253"/>
      <c r="G14" s="253"/>
      <c r="H14" s="253"/>
      <c r="I14" s="253"/>
      <c r="J14" s="253"/>
      <c r="K14" s="253"/>
    </row>
    <row r="15" spans="1:12">
      <c r="B15" s="255"/>
      <c r="C15" s="255"/>
      <c r="D15" s="255"/>
      <c r="E15" s="255"/>
      <c r="F15" s="255"/>
      <c r="G15" s="255"/>
      <c r="H15" s="255"/>
      <c r="I15" s="255"/>
      <c r="J15" s="255"/>
      <c r="K15" s="255"/>
    </row>
    <row r="16" spans="1:12">
      <c r="B16" s="404"/>
      <c r="C16" s="404"/>
      <c r="F16" s="255"/>
      <c r="K16" s="255"/>
    </row>
    <row r="17" spans="2:11">
      <c r="B17" s="404"/>
      <c r="C17" s="404"/>
      <c r="F17" s="255"/>
      <c r="K17" s="255"/>
    </row>
    <row r="18" spans="2:11">
      <c r="B18" s="404"/>
      <c r="C18" s="404"/>
      <c r="F18" s="255"/>
      <c r="K18" s="255"/>
    </row>
    <row r="19" spans="2:11">
      <c r="B19" s="265"/>
      <c r="C19" s="265"/>
      <c r="F19" s="255"/>
      <c r="K19" s="255"/>
    </row>
    <row r="20" spans="2:11">
      <c r="F20" s="255"/>
      <c r="K20" s="255"/>
    </row>
    <row r="21" spans="2:11">
      <c r="F21" s="255"/>
    </row>
  </sheetData>
  <mergeCells count="5">
    <mergeCell ref="A13:K13"/>
    <mergeCell ref="A12:K12"/>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I8" sqref="I8:I12"/>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232" t="s">
        <v>159</v>
      </c>
      <c r="B1" s="1232"/>
      <c r="C1" s="1232"/>
      <c r="D1" s="1232"/>
      <c r="E1" s="1232"/>
      <c r="F1" s="1232"/>
      <c r="G1" s="1232"/>
      <c r="H1" s="1232"/>
      <c r="I1" s="1232"/>
      <c r="J1" s="79"/>
      <c r="K1" s="79"/>
      <c r="L1" s="79"/>
    </row>
    <row r="2" spans="1:14">
      <c r="A2" s="1233" t="s">
        <v>160</v>
      </c>
      <c r="B2" s="1236" t="s">
        <v>161</v>
      </c>
      <c r="C2" s="1237"/>
      <c r="D2" s="1237"/>
      <c r="E2" s="1237"/>
      <c r="F2" s="1237"/>
      <c r="G2" s="1237"/>
      <c r="H2" s="1237"/>
      <c r="I2" s="1238"/>
    </row>
    <row r="3" spans="1:14">
      <c r="A3" s="1234"/>
      <c r="B3" s="1236" t="s">
        <v>162</v>
      </c>
      <c r="C3" s="1237"/>
      <c r="D3" s="1237"/>
      <c r="E3" s="1237"/>
      <c r="F3" s="1237"/>
      <c r="G3" s="1238"/>
      <c r="H3" s="1239" t="s">
        <v>139</v>
      </c>
      <c r="I3" s="1240"/>
    </row>
    <row r="4" spans="1:14" ht="30" customHeight="1">
      <c r="A4" s="1234"/>
      <c r="B4" s="1241" t="s">
        <v>163</v>
      </c>
      <c r="C4" s="1242"/>
      <c r="D4" s="1241" t="s">
        <v>164</v>
      </c>
      <c r="E4" s="1242"/>
      <c r="F4" s="1241" t="s">
        <v>165</v>
      </c>
      <c r="G4" s="1242"/>
      <c r="H4" s="1243" t="s">
        <v>166</v>
      </c>
      <c r="I4" s="1243" t="s">
        <v>167</v>
      </c>
    </row>
    <row r="5" spans="1:14" ht="30">
      <c r="A5" s="1235"/>
      <c r="B5" s="80" t="s">
        <v>166</v>
      </c>
      <c r="C5" s="80" t="s">
        <v>167</v>
      </c>
      <c r="D5" s="80" t="s">
        <v>166</v>
      </c>
      <c r="E5" s="80" t="s">
        <v>167</v>
      </c>
      <c r="F5" s="80" t="s">
        <v>166</v>
      </c>
      <c r="G5" s="80" t="s">
        <v>168</v>
      </c>
      <c r="H5" s="1244"/>
      <c r="I5" s="1244"/>
    </row>
    <row r="6" spans="1:14">
      <c r="A6" s="81" t="s">
        <v>78</v>
      </c>
      <c r="B6" s="82">
        <v>80</v>
      </c>
      <c r="C6" s="83">
        <v>35508</v>
      </c>
      <c r="D6" s="82">
        <v>5</v>
      </c>
      <c r="E6" s="83">
        <v>1870</v>
      </c>
      <c r="F6" s="82">
        <v>1</v>
      </c>
      <c r="G6" s="82">
        <v>6</v>
      </c>
      <c r="H6" s="82">
        <v>86</v>
      </c>
      <c r="I6" s="83">
        <v>37384</v>
      </c>
      <c r="K6" s="84"/>
      <c r="L6" s="84"/>
      <c r="M6" s="85"/>
      <c r="N6" s="85"/>
    </row>
    <row r="7" spans="1:14">
      <c r="A7" s="86" t="s">
        <v>79</v>
      </c>
      <c r="B7" s="87">
        <f>SUM(B8:B12)</f>
        <v>1</v>
      </c>
      <c r="C7" s="87">
        <f t="shared" ref="C7:H7" si="0">SUM(C8:C12)</f>
        <v>4.3600000000000003</v>
      </c>
      <c r="D7" s="87">
        <f t="shared" si="0"/>
        <v>1</v>
      </c>
      <c r="E7" s="87">
        <f t="shared" si="0"/>
        <v>3.27</v>
      </c>
      <c r="F7" s="87">
        <f t="shared" si="0"/>
        <v>33</v>
      </c>
      <c r="G7" s="87">
        <f t="shared" si="0"/>
        <v>3345.38</v>
      </c>
      <c r="H7" s="87">
        <f t="shared" si="0"/>
        <v>35</v>
      </c>
      <c r="I7" s="87">
        <f>SUM(I8:I12)</f>
        <v>3353.01</v>
      </c>
      <c r="K7" s="84"/>
      <c r="L7" s="84"/>
      <c r="M7" s="85"/>
      <c r="N7" s="85"/>
    </row>
    <row r="8" spans="1:14">
      <c r="A8" s="88" t="s">
        <v>169</v>
      </c>
      <c r="B8" s="89">
        <v>1</v>
      </c>
      <c r="C8" s="90">
        <v>4.3600000000000003</v>
      </c>
      <c r="D8" s="89">
        <v>0</v>
      </c>
      <c r="E8" s="90">
        <v>0</v>
      </c>
      <c r="F8" s="89">
        <v>4</v>
      </c>
      <c r="G8" s="90">
        <v>7.65</v>
      </c>
      <c r="H8" s="89">
        <v>5</v>
      </c>
      <c r="I8" s="91">
        <v>12.01</v>
      </c>
      <c r="K8" s="84"/>
      <c r="L8" s="84"/>
      <c r="M8" s="85"/>
      <c r="N8" s="85"/>
    </row>
    <row r="9" spans="1:14">
      <c r="A9" s="88" t="s">
        <v>170</v>
      </c>
      <c r="B9" s="92">
        <v>0</v>
      </c>
      <c r="C9" s="93">
        <v>0</v>
      </c>
      <c r="D9" s="92">
        <v>1</v>
      </c>
      <c r="E9" s="93">
        <v>3.27</v>
      </c>
      <c r="F9" s="92">
        <v>8</v>
      </c>
      <c r="G9" s="93">
        <v>1598.22</v>
      </c>
      <c r="H9" s="92">
        <v>9</v>
      </c>
      <c r="I9" s="94">
        <v>1601.49</v>
      </c>
      <c r="K9" s="84"/>
      <c r="L9" s="84"/>
      <c r="M9" s="85"/>
      <c r="N9" s="85"/>
    </row>
    <row r="10" spans="1:14">
      <c r="A10" s="88" t="s">
        <v>275</v>
      </c>
      <c r="B10" s="92">
        <v>0</v>
      </c>
      <c r="C10" s="93">
        <v>0</v>
      </c>
      <c r="D10" s="92">
        <v>0</v>
      </c>
      <c r="E10" s="93">
        <v>0</v>
      </c>
      <c r="F10" s="92">
        <v>8</v>
      </c>
      <c r="G10" s="93">
        <v>51.89</v>
      </c>
      <c r="H10" s="92">
        <v>8</v>
      </c>
      <c r="I10" s="94">
        <v>51.89</v>
      </c>
      <c r="K10" s="84"/>
      <c r="L10" s="84"/>
      <c r="M10" s="85"/>
      <c r="N10" s="85"/>
    </row>
    <row r="11" spans="1:14">
      <c r="A11" s="88" t="s">
        <v>276</v>
      </c>
      <c r="B11" s="92">
        <v>0</v>
      </c>
      <c r="C11" s="93">
        <v>0</v>
      </c>
      <c r="D11" s="92">
        <v>0</v>
      </c>
      <c r="E11" s="93">
        <v>0</v>
      </c>
      <c r="F11" s="92">
        <v>7</v>
      </c>
      <c r="G11" s="93">
        <v>15.16</v>
      </c>
      <c r="H11" s="92">
        <v>7</v>
      </c>
      <c r="I11" s="94">
        <v>15.16</v>
      </c>
      <c r="K11" s="84"/>
      <c r="L11" s="84"/>
      <c r="M11" s="85"/>
      <c r="N11" s="85"/>
    </row>
    <row r="12" spans="1:14">
      <c r="A12" s="88" t="s">
        <v>1333</v>
      </c>
      <c r="B12" s="92">
        <v>0</v>
      </c>
      <c r="C12" s="93">
        <v>0</v>
      </c>
      <c r="D12" s="92">
        <v>0</v>
      </c>
      <c r="E12" s="93">
        <v>0</v>
      </c>
      <c r="F12" s="657">
        <v>6</v>
      </c>
      <c r="G12" s="657">
        <v>1672.46</v>
      </c>
      <c r="H12" s="657">
        <v>6</v>
      </c>
      <c r="I12" s="657">
        <v>1672.46</v>
      </c>
      <c r="K12" s="84"/>
      <c r="L12" s="84"/>
      <c r="M12" s="85"/>
      <c r="N12" s="85"/>
    </row>
    <row r="13" spans="1:14">
      <c r="A13" s="1230" t="s">
        <v>173</v>
      </c>
      <c r="B13" s="1230"/>
      <c r="C13" s="1230"/>
      <c r="D13" s="1230"/>
      <c r="E13" s="1230"/>
      <c r="F13" s="1230"/>
      <c r="G13" s="1230"/>
      <c r="H13" s="95"/>
      <c r="I13" s="96"/>
      <c r="K13" s="84"/>
      <c r="L13" s="84"/>
      <c r="M13" s="85"/>
      <c r="N13" s="85"/>
    </row>
    <row r="14" spans="1:14">
      <c r="A14" s="1230" t="s">
        <v>174</v>
      </c>
      <c r="B14" s="1230"/>
      <c r="C14" s="1230"/>
      <c r="D14" s="97"/>
      <c r="E14" s="98"/>
      <c r="F14" s="95"/>
      <c r="G14" s="98"/>
      <c r="H14" s="95"/>
      <c r="I14" s="96"/>
      <c r="K14" s="84"/>
      <c r="L14" s="84"/>
      <c r="M14" s="85"/>
      <c r="N14" s="85"/>
    </row>
    <row r="15" spans="1:14">
      <c r="A15" s="1231" t="s">
        <v>1288</v>
      </c>
      <c r="B15" s="1231"/>
      <c r="C15" s="1231"/>
      <c r="D15" s="99"/>
      <c r="E15" s="99"/>
      <c r="F15" s="99"/>
      <c r="G15" s="99"/>
      <c r="H15" s="95"/>
      <c r="I15" s="96"/>
      <c r="K15" s="84"/>
      <c r="L15" s="84"/>
      <c r="M15" s="85"/>
      <c r="N15" s="85"/>
    </row>
    <row r="16" spans="1:14">
      <c r="A16" s="99" t="s">
        <v>176</v>
      </c>
      <c r="B16" s="99"/>
      <c r="C16" s="99"/>
      <c r="D16" s="99"/>
      <c r="E16" s="99"/>
      <c r="F16" s="99"/>
      <c r="G16" s="99"/>
      <c r="H16" s="95"/>
      <c r="I16" s="96"/>
      <c r="K16" s="84"/>
      <c r="L16" s="84"/>
      <c r="M16" s="85"/>
      <c r="N16" s="85"/>
    </row>
    <row r="17" spans="1:14">
      <c r="A17" s="100"/>
      <c r="B17" s="95"/>
      <c r="C17" s="101"/>
      <c r="D17" s="95"/>
      <c r="E17" s="95"/>
      <c r="F17" s="95"/>
      <c r="G17" s="95"/>
      <c r="H17" s="95"/>
      <c r="I17" s="101"/>
      <c r="J17" s="102"/>
      <c r="K17" s="84"/>
      <c r="L17" s="84"/>
      <c r="M17" s="85"/>
      <c r="N17" s="85"/>
    </row>
    <row r="18" spans="1:14">
      <c r="A18" s="100"/>
      <c r="B18" s="95"/>
      <c r="C18" s="101"/>
      <c r="D18" s="95"/>
      <c r="E18" s="95"/>
      <c r="F18" s="95"/>
      <c r="G18" s="95"/>
      <c r="H18" s="95"/>
      <c r="I18" s="101"/>
      <c r="J18" s="102"/>
      <c r="K18" s="84"/>
      <c r="L18" s="84"/>
      <c r="M18" s="85"/>
      <c r="N18" s="85"/>
    </row>
    <row r="19" spans="1:14">
      <c r="A19" s="100"/>
      <c r="B19" s="103"/>
      <c r="C19" s="104"/>
      <c r="D19" s="103"/>
      <c r="E19" s="104"/>
      <c r="F19" s="103"/>
      <c r="G19" s="103"/>
      <c r="H19" s="103"/>
      <c r="I19" s="104"/>
      <c r="J19" s="64"/>
      <c r="K19" s="84"/>
      <c r="L19" s="84"/>
      <c r="M19" s="105"/>
      <c r="N19" s="105"/>
    </row>
    <row r="20" spans="1:14">
      <c r="A20" s="106"/>
      <c r="B20" s="107"/>
      <c r="C20" s="107"/>
      <c r="D20" s="107"/>
      <c r="E20" s="107"/>
      <c r="F20" s="107"/>
      <c r="G20" s="107"/>
      <c r="H20" s="107"/>
      <c r="I20" s="107"/>
    </row>
    <row r="21" spans="1:14">
      <c r="A21" s="106"/>
      <c r="B21" s="107"/>
      <c r="C21" s="107"/>
      <c r="D21" s="107"/>
      <c r="E21" s="107"/>
      <c r="F21" s="107"/>
      <c r="G21" s="107"/>
      <c r="H21" s="107"/>
      <c r="I21" s="107"/>
    </row>
    <row r="22" spans="1:14">
      <c r="A22" s="108"/>
      <c r="B22" s="107"/>
      <c r="C22" s="107"/>
      <c r="D22" s="107"/>
      <c r="E22" s="107"/>
      <c r="F22" s="107"/>
      <c r="G22" s="107"/>
      <c r="H22" s="107"/>
      <c r="I22" s="107"/>
    </row>
    <row r="23" spans="1:14">
      <c r="A23" s="108"/>
      <c r="B23" s="107"/>
      <c r="C23" s="107"/>
      <c r="D23" s="107"/>
      <c r="E23" s="107"/>
      <c r="F23" s="107"/>
      <c r="G23" s="107"/>
      <c r="H23" s="107"/>
      <c r="I23" s="107"/>
    </row>
    <row r="24" spans="1:14">
      <c r="H24" s="99"/>
      <c r="I24" s="99"/>
    </row>
    <row r="25" spans="1:14">
      <c r="H25" s="99"/>
      <c r="I25" s="99"/>
    </row>
    <row r="26" spans="1:14">
      <c r="H26" s="109"/>
      <c r="I26" s="109"/>
    </row>
    <row r="27" spans="1:14">
      <c r="H27" s="110"/>
      <c r="I27" s="110"/>
    </row>
    <row r="29" spans="1:14">
      <c r="B29" s="85"/>
      <c r="C29" s="85"/>
      <c r="D29" s="85"/>
      <c r="E29" s="85"/>
      <c r="F29" s="85"/>
      <c r="G29" s="85"/>
      <c r="H29" s="85"/>
      <c r="I29" s="85"/>
    </row>
  </sheetData>
  <mergeCells count="13">
    <mergeCell ref="A13:G13"/>
    <mergeCell ref="A14:C14"/>
    <mergeCell ref="A15:C15"/>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sqref="A1:K1"/>
    </sheetView>
  </sheetViews>
  <sheetFormatPr defaultColWidth="9.140625" defaultRowHeight="15"/>
  <cols>
    <col min="1" max="1" width="12.42578125" style="238" bestFit="1" customWidth="1"/>
    <col min="2" max="2" width="12.42578125" style="238" customWidth="1"/>
    <col min="3" max="6" width="12.42578125" style="238" bestFit="1" customWidth="1"/>
    <col min="7" max="7" width="12.42578125" style="238" customWidth="1"/>
    <col min="8" max="10" width="12.140625" style="238" bestFit="1" customWidth="1"/>
    <col min="11" max="11" width="12.42578125" style="238" bestFit="1" customWidth="1"/>
    <col min="12" max="13" width="9.140625" style="238"/>
    <col min="14" max="14" width="10.5703125" style="238" bestFit="1" customWidth="1"/>
    <col min="15" max="15" width="10.28515625" style="238" bestFit="1" customWidth="1"/>
    <col min="16" max="16384" width="9.140625" style="238"/>
  </cols>
  <sheetData>
    <row r="1" spans="1:15" ht="17.25" customHeight="1">
      <c r="A1" s="1308" t="s">
        <v>697</v>
      </c>
      <c r="B1" s="1308"/>
      <c r="C1" s="1308"/>
      <c r="D1" s="1308"/>
      <c r="E1" s="1308"/>
      <c r="F1" s="1308"/>
      <c r="G1" s="1308"/>
      <c r="H1" s="1308"/>
      <c r="I1" s="1308"/>
      <c r="J1" s="1308"/>
      <c r="K1" s="1308"/>
    </row>
    <row r="2" spans="1:15" s="239" customFormat="1" ht="18" customHeight="1">
      <c r="A2" s="1456" t="s">
        <v>262</v>
      </c>
      <c r="B2" s="1457" t="s">
        <v>660</v>
      </c>
      <c r="C2" s="1458"/>
      <c r="D2" s="1458"/>
      <c r="E2" s="1458"/>
      <c r="F2" s="1459"/>
      <c r="G2" s="1357" t="s">
        <v>667</v>
      </c>
      <c r="H2" s="1460"/>
      <c r="I2" s="1460"/>
      <c r="J2" s="1460"/>
      <c r="K2" s="1461"/>
    </row>
    <row r="3" spans="1:15" s="239" customFormat="1" ht="18" customHeight="1">
      <c r="A3" s="1384"/>
      <c r="B3" s="1045" t="s">
        <v>692</v>
      </c>
      <c r="C3" s="1046" t="s">
        <v>693</v>
      </c>
      <c r="D3" s="866" t="s">
        <v>698</v>
      </c>
      <c r="E3" s="866" t="s">
        <v>695</v>
      </c>
      <c r="F3" s="866" t="s">
        <v>696</v>
      </c>
      <c r="G3" s="866" t="s">
        <v>692</v>
      </c>
      <c r="H3" s="866" t="s">
        <v>693</v>
      </c>
      <c r="I3" s="866" t="s">
        <v>694</v>
      </c>
      <c r="J3" s="866" t="s">
        <v>695</v>
      </c>
      <c r="K3" s="866" t="s">
        <v>696</v>
      </c>
    </row>
    <row r="4" spans="1:15" s="245" customFormat="1" ht="16.5" customHeight="1">
      <c r="A4" s="937" t="s">
        <v>78</v>
      </c>
      <c r="B4" s="1047">
        <v>1054241.7485113968</v>
      </c>
      <c r="C4" s="1048">
        <v>6581186.625091644</v>
      </c>
      <c r="D4" s="1048">
        <v>1920327.3123765818</v>
      </c>
      <c r="E4" s="1048">
        <v>321396.91384221567</v>
      </c>
      <c r="F4" s="1048">
        <v>238572.81099075056</v>
      </c>
      <c r="G4" s="1049">
        <v>20075886.957713</v>
      </c>
      <c r="H4" s="1048">
        <v>7096309.7058176082</v>
      </c>
      <c r="I4" s="1048">
        <v>785977.61403650022</v>
      </c>
      <c r="J4" s="1048">
        <v>12795.706366499999</v>
      </c>
      <c r="K4" s="1048">
        <v>177.26901401449999</v>
      </c>
    </row>
    <row r="5" spans="1:15" s="245" customFormat="1" ht="16.5" customHeight="1">
      <c r="A5" s="939" t="s">
        <v>79</v>
      </c>
      <c r="B5" s="1050">
        <f>SUM(B6:B10)</f>
        <v>287522.53481624997</v>
      </c>
      <c r="C5" s="1050">
        <f t="shared" ref="C5:K5" si="0">SUM(C6:C10)</f>
        <v>2037167.5990741758</v>
      </c>
      <c r="D5" s="1050">
        <f t="shared" si="0"/>
        <v>613597.81059084204</v>
      </c>
      <c r="E5" s="1050">
        <f t="shared" si="0"/>
        <v>84087.830885458432</v>
      </c>
      <c r="F5" s="1050">
        <f t="shared" si="0"/>
        <v>77168.261898500001</v>
      </c>
      <c r="G5" s="1050">
        <f t="shared" si="0"/>
        <v>9265074.1362069976</v>
      </c>
      <c r="H5" s="1050">
        <f t="shared" si="0"/>
        <v>3113609.2319402499</v>
      </c>
      <c r="I5" s="1050">
        <f t="shared" si="0"/>
        <v>497614.37595300004</v>
      </c>
      <c r="J5" s="1050">
        <f t="shared" si="0"/>
        <v>18433.358453249999</v>
      </c>
      <c r="K5" s="1050">
        <f t="shared" si="0"/>
        <v>153.66004574999999</v>
      </c>
      <c r="M5" s="406"/>
      <c r="N5" s="406"/>
      <c r="O5" s="407"/>
    </row>
    <row r="6" spans="1:15" s="239" customFormat="1" ht="16.5" customHeight="1">
      <c r="A6" s="940" t="s">
        <v>169</v>
      </c>
      <c r="B6" s="1051">
        <v>55296.619461250011</v>
      </c>
      <c r="C6" s="1051">
        <v>348179.20210746356</v>
      </c>
      <c r="D6" s="1051">
        <v>121615.48361936602</v>
      </c>
      <c r="E6" s="1051">
        <v>12759.052573195706</v>
      </c>
      <c r="F6" s="1051">
        <v>11612.831908250002</v>
      </c>
      <c r="G6" s="1051">
        <v>1592321.0265719986</v>
      </c>
      <c r="H6" s="1052">
        <v>503091.52057824994</v>
      </c>
      <c r="I6" s="1051">
        <v>86185.074666</v>
      </c>
      <c r="J6" s="1051">
        <v>4368.9825930000006</v>
      </c>
      <c r="K6" s="861">
        <v>11.932354999999999</v>
      </c>
      <c r="L6" s="253"/>
      <c r="M6" s="406"/>
      <c r="N6" s="406"/>
      <c r="O6" s="407"/>
    </row>
    <row r="7" spans="1:15" s="239" customFormat="1" ht="16.5" customHeight="1">
      <c r="A7" s="940" t="s">
        <v>170</v>
      </c>
      <c r="B7" s="1051">
        <v>57057</v>
      </c>
      <c r="C7" s="1051">
        <v>398725</v>
      </c>
      <c r="D7" s="1051">
        <v>126809</v>
      </c>
      <c r="E7" s="1051">
        <v>16879</v>
      </c>
      <c r="F7" s="1051">
        <v>13002</v>
      </c>
      <c r="G7" s="1051">
        <v>1960185</v>
      </c>
      <c r="H7" s="1052">
        <v>500989</v>
      </c>
      <c r="I7" s="1051">
        <v>105735</v>
      </c>
      <c r="J7" s="1051">
        <v>4674</v>
      </c>
      <c r="K7" s="861">
        <v>24.93</v>
      </c>
      <c r="L7" s="253"/>
      <c r="M7" s="406"/>
      <c r="N7" s="406"/>
      <c r="O7" s="407"/>
    </row>
    <row r="8" spans="1:15" s="239" customFormat="1" ht="16.5" customHeight="1">
      <c r="A8" s="940" t="s">
        <v>275</v>
      </c>
      <c r="B8" s="1051">
        <v>64123.405666249964</v>
      </c>
      <c r="C8" s="1051">
        <v>420984.53501403937</v>
      </c>
      <c r="D8" s="1051">
        <v>113742.1227116006</v>
      </c>
      <c r="E8" s="1051">
        <v>15537.4654181694</v>
      </c>
      <c r="F8" s="1051">
        <v>12910.82928575</v>
      </c>
      <c r="G8" s="1051">
        <v>1938978.3306249997</v>
      </c>
      <c r="H8" s="1052">
        <v>597839.39778774988</v>
      </c>
      <c r="I8" s="1051">
        <v>98199.374807500004</v>
      </c>
      <c r="J8" s="1051">
        <v>3217.0218824999997</v>
      </c>
      <c r="K8" s="861">
        <v>42.80321575</v>
      </c>
      <c r="L8" s="253"/>
      <c r="M8" s="406"/>
      <c r="N8" s="406"/>
      <c r="O8" s="407"/>
    </row>
    <row r="9" spans="1:15" s="239" customFormat="1" ht="16.5" customHeight="1">
      <c r="A9" s="940" t="s">
        <v>276</v>
      </c>
      <c r="B9" s="1051">
        <v>57943.439457000015</v>
      </c>
      <c r="C9" s="1051">
        <v>433830.13917816925</v>
      </c>
      <c r="D9" s="1051">
        <v>132395.20692391394</v>
      </c>
      <c r="E9" s="1051">
        <v>18176.960113010402</v>
      </c>
      <c r="F9" s="1051">
        <v>18297.557859499993</v>
      </c>
      <c r="G9" s="1051">
        <v>1945948.8135449998</v>
      </c>
      <c r="H9" s="1052">
        <v>846449.64599225007</v>
      </c>
      <c r="I9" s="1051">
        <v>102924.73545275</v>
      </c>
      <c r="J9" s="1051">
        <v>2420.5227544999998</v>
      </c>
      <c r="K9" s="861">
        <v>25.150096250000001</v>
      </c>
      <c r="L9" s="253"/>
      <c r="M9" s="406"/>
      <c r="N9" s="406"/>
      <c r="O9" s="407"/>
    </row>
    <row r="10" spans="1:15" s="239" customFormat="1" ht="16.5" customHeight="1">
      <c r="A10" s="940" t="s">
        <v>1333</v>
      </c>
      <c r="B10" s="1051">
        <v>53102.070231749982</v>
      </c>
      <c r="C10" s="1051">
        <v>435448.72277450375</v>
      </c>
      <c r="D10" s="1051">
        <v>119035.99733596139</v>
      </c>
      <c r="E10" s="1051">
        <v>20735.352781082926</v>
      </c>
      <c r="F10" s="1051">
        <v>21345.042845000011</v>
      </c>
      <c r="G10" s="1051">
        <v>1827640.9654650004</v>
      </c>
      <c r="H10" s="1052">
        <v>665239.66758200002</v>
      </c>
      <c r="I10" s="1051">
        <v>104570.19102674999</v>
      </c>
      <c r="J10" s="1051">
        <v>3752.8312232499998</v>
      </c>
      <c r="K10" s="861">
        <v>48.844378750000004</v>
      </c>
      <c r="L10" s="253"/>
      <c r="M10" s="406"/>
      <c r="N10" s="406"/>
      <c r="O10" s="407"/>
    </row>
    <row r="11" spans="1:15" s="239" customFormat="1" ht="33.75" customHeight="1">
      <c r="L11" s="253"/>
      <c r="M11" s="406"/>
      <c r="N11" s="406"/>
      <c r="O11" s="407"/>
    </row>
    <row r="12" spans="1:15" s="239" customFormat="1" ht="15" customHeight="1">
      <c r="A12" s="1455" t="s">
        <v>699</v>
      </c>
      <c r="B12" s="1455"/>
      <c r="C12" s="1455"/>
      <c r="D12" s="1455"/>
      <c r="E12" s="1455"/>
      <c r="F12" s="1455"/>
      <c r="G12" s="1455"/>
      <c r="H12" s="1455"/>
      <c r="I12" s="1455"/>
      <c r="J12" s="1455"/>
      <c r="K12" s="1455"/>
      <c r="L12" s="253"/>
    </row>
    <row r="13" spans="1:15" s="239" customFormat="1" ht="15" customHeight="1">
      <c r="A13" s="239" t="s">
        <v>1288</v>
      </c>
    </row>
    <row r="14" spans="1:15" s="239" customFormat="1" ht="26.1" customHeight="1">
      <c r="A14" s="239" t="s">
        <v>406</v>
      </c>
    </row>
    <row r="15" spans="1:15" s="239" customFormat="1">
      <c r="B15" s="407"/>
      <c r="C15" s="407"/>
      <c r="D15" s="407"/>
      <c r="E15" s="407"/>
      <c r="F15" s="407"/>
      <c r="G15" s="407"/>
      <c r="H15" s="407"/>
      <c r="J15" s="407"/>
      <c r="K15" s="407"/>
    </row>
    <row r="16" spans="1:15">
      <c r="F16" s="265"/>
      <c r="K16" s="265"/>
    </row>
    <row r="17" spans="5:11">
      <c r="F17" s="265"/>
      <c r="K17" s="265"/>
    </row>
    <row r="18" spans="5:11">
      <c r="F18" s="265"/>
      <c r="K18" s="265"/>
    </row>
    <row r="19" spans="5:11">
      <c r="F19" s="265"/>
      <c r="K19" s="265"/>
    </row>
    <row r="20" spans="5:11">
      <c r="E20" s="265"/>
      <c r="F20" s="265"/>
      <c r="K20" s="265"/>
    </row>
    <row r="21" spans="5:11">
      <c r="F21" s="265"/>
    </row>
  </sheetData>
  <mergeCells count="5">
    <mergeCell ref="A12:K12"/>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heetViews>
  <sheetFormatPr defaultColWidth="9.140625" defaultRowHeight="15"/>
  <cols>
    <col min="1" max="1" width="12.140625" style="238" bestFit="1" customWidth="1"/>
    <col min="2" max="2" width="12.140625" style="238" customWidth="1"/>
    <col min="3" max="6" width="12.140625" style="238" bestFit="1" customWidth="1"/>
    <col min="7" max="7" width="12.140625" style="238" customWidth="1"/>
    <col min="8" max="11" width="12.140625" style="238" bestFit="1" customWidth="1"/>
    <col min="12" max="12" width="4.5703125" style="238" bestFit="1" customWidth="1"/>
    <col min="13" max="16384" width="9.140625" style="238"/>
  </cols>
  <sheetData>
    <row r="1" spans="1:11" ht="18" customHeight="1">
      <c r="A1" s="1053" t="s">
        <v>700</v>
      </c>
      <c r="B1" s="1053"/>
      <c r="C1" s="1053"/>
      <c r="D1" s="1053"/>
      <c r="E1" s="1053"/>
      <c r="F1" s="1053"/>
      <c r="G1" s="1053"/>
      <c r="H1" s="1053"/>
      <c r="I1" s="1053"/>
      <c r="J1" s="1053"/>
      <c r="K1" s="1053"/>
    </row>
    <row r="2" spans="1:11" s="239" customFormat="1" ht="18" customHeight="1">
      <c r="A2" s="1462" t="s">
        <v>262</v>
      </c>
      <c r="B2" s="1450" t="s">
        <v>660</v>
      </c>
      <c r="C2" s="1451"/>
      <c r="D2" s="1451"/>
      <c r="E2" s="1451"/>
      <c r="F2" s="1452"/>
      <c r="G2" s="1355" t="s">
        <v>667</v>
      </c>
      <c r="H2" s="1453"/>
      <c r="I2" s="1453"/>
      <c r="J2" s="1453"/>
      <c r="K2" s="1454"/>
    </row>
    <row r="3" spans="1:11" s="239" customFormat="1" ht="18" customHeight="1">
      <c r="A3" s="1463"/>
      <c r="B3" s="1054" t="s">
        <v>692</v>
      </c>
      <c r="C3" s="873" t="s">
        <v>693</v>
      </c>
      <c r="D3" s="844" t="s">
        <v>698</v>
      </c>
      <c r="E3" s="844" t="s">
        <v>695</v>
      </c>
      <c r="F3" s="844" t="s">
        <v>696</v>
      </c>
      <c r="G3" s="844" t="s">
        <v>692</v>
      </c>
      <c r="H3" s="844" t="s">
        <v>693</v>
      </c>
      <c r="I3" s="844" t="s">
        <v>694</v>
      </c>
      <c r="J3" s="844" t="s">
        <v>695</v>
      </c>
      <c r="K3" s="844" t="s">
        <v>696</v>
      </c>
    </row>
    <row r="4" spans="1:11" s="245" customFormat="1" ht="17.25" customHeight="1">
      <c r="A4" s="848" t="s">
        <v>78</v>
      </c>
      <c r="B4" s="1055">
        <v>1.5841000000000001E-2</v>
      </c>
      <c r="C4" s="1055">
        <v>197894.17259999999</v>
      </c>
      <c r="D4" s="1055">
        <v>26143.679199999999</v>
      </c>
      <c r="E4" s="1055">
        <v>7066.822099</v>
      </c>
      <c r="F4" s="1055">
        <v>329.94289579999997</v>
      </c>
      <c r="G4" s="1056">
        <v>0</v>
      </c>
      <c r="H4" s="1056">
        <v>0</v>
      </c>
      <c r="I4" s="1056">
        <v>0</v>
      </c>
      <c r="J4" s="1056">
        <v>0</v>
      </c>
      <c r="K4" s="1056">
        <v>0</v>
      </c>
    </row>
    <row r="5" spans="1:11" s="245" customFormat="1" ht="17.25" customHeight="1">
      <c r="A5" s="853" t="s">
        <v>79</v>
      </c>
      <c r="B5" s="1057">
        <v>0</v>
      </c>
      <c r="C5" s="1058">
        <v>69190.170582000035</v>
      </c>
      <c r="D5" s="1058">
        <v>6576.6564937499998</v>
      </c>
      <c r="E5" s="1058">
        <v>40.94839600000001</v>
      </c>
      <c r="F5" s="1058">
        <v>4.5515464999999997</v>
      </c>
      <c r="G5" s="1058">
        <v>0</v>
      </c>
      <c r="H5" s="1058">
        <v>0</v>
      </c>
      <c r="I5" s="1058">
        <v>0</v>
      </c>
      <c r="J5" s="1058">
        <v>0</v>
      </c>
      <c r="K5" s="1058">
        <v>0</v>
      </c>
    </row>
    <row r="6" spans="1:11" s="239" customFormat="1" ht="17.25" customHeight="1">
      <c r="A6" s="857" t="s">
        <v>169</v>
      </c>
      <c r="B6" s="1059">
        <v>0</v>
      </c>
      <c r="C6" s="1060">
        <v>19672.250184750021</v>
      </c>
      <c r="D6" s="1060">
        <v>2300.0939997500004</v>
      </c>
      <c r="E6" s="1059">
        <v>11.74653425</v>
      </c>
      <c r="F6" s="1059">
        <v>6.5837499999999993E-2</v>
      </c>
      <c r="G6" s="1059">
        <v>0</v>
      </c>
      <c r="H6" s="1061">
        <v>0</v>
      </c>
      <c r="I6" s="1061">
        <v>0</v>
      </c>
      <c r="J6" s="1061">
        <v>0</v>
      </c>
      <c r="K6" s="1059">
        <v>0</v>
      </c>
    </row>
    <row r="7" spans="1:11" s="239" customFormat="1" ht="17.25" customHeight="1">
      <c r="A7" s="857" t="s">
        <v>170</v>
      </c>
      <c r="B7" s="1059">
        <v>0</v>
      </c>
      <c r="C7" s="1060">
        <v>13710.048588250005</v>
      </c>
      <c r="D7" s="1060">
        <v>665.11719525000001</v>
      </c>
      <c r="E7" s="1059">
        <v>20.097688500000004</v>
      </c>
      <c r="F7" s="1059">
        <v>4.4363640000000002</v>
      </c>
      <c r="G7" s="1059">
        <v>0</v>
      </c>
      <c r="H7" s="1061">
        <v>0</v>
      </c>
      <c r="I7" s="1061">
        <v>0</v>
      </c>
      <c r="J7" s="1061">
        <v>0</v>
      </c>
      <c r="K7" s="1059">
        <v>0</v>
      </c>
    </row>
    <row r="8" spans="1:11" s="239" customFormat="1" ht="17.25" customHeight="1">
      <c r="A8" s="857" t="s">
        <v>275</v>
      </c>
      <c r="B8" s="1059">
        <v>0</v>
      </c>
      <c r="C8" s="1060">
        <v>12907.750240500009</v>
      </c>
      <c r="D8" s="1060">
        <v>880.64205674999971</v>
      </c>
      <c r="E8" s="1059">
        <v>7.1449115000000027</v>
      </c>
      <c r="F8" s="1059">
        <v>0</v>
      </c>
      <c r="G8" s="1059">
        <v>0</v>
      </c>
      <c r="H8" s="1061">
        <v>0</v>
      </c>
      <c r="I8" s="1061">
        <v>0</v>
      </c>
      <c r="J8" s="1061">
        <v>0</v>
      </c>
      <c r="K8" s="1059">
        <v>0</v>
      </c>
    </row>
    <row r="9" spans="1:11" s="239" customFormat="1" ht="17.25" customHeight="1">
      <c r="A9" s="857" t="s">
        <v>276</v>
      </c>
      <c r="B9" s="1059">
        <v>0</v>
      </c>
      <c r="C9" s="1060">
        <v>10848.568951500003</v>
      </c>
      <c r="D9" s="1060">
        <v>1889.4538400000004</v>
      </c>
      <c r="E9" s="1059">
        <v>1.9261457499999999</v>
      </c>
      <c r="F9" s="1059">
        <v>4.9345E-2</v>
      </c>
      <c r="G9" s="1059">
        <v>0</v>
      </c>
      <c r="H9" s="1061">
        <v>0</v>
      </c>
      <c r="I9" s="1061">
        <v>0</v>
      </c>
      <c r="J9" s="1061">
        <v>0</v>
      </c>
      <c r="K9" s="1059">
        <v>0</v>
      </c>
    </row>
    <row r="10" spans="1:11" s="239" customFormat="1" ht="17.25" customHeight="1">
      <c r="A10" s="857" t="s">
        <v>1333</v>
      </c>
      <c r="B10" s="1059">
        <v>0</v>
      </c>
      <c r="C10" s="1060">
        <v>12051.552617000005</v>
      </c>
      <c r="D10" s="1060">
        <v>841.34940199999983</v>
      </c>
      <c r="E10" s="1059">
        <v>3.3116E-2</v>
      </c>
      <c r="F10" s="1059">
        <v>0</v>
      </c>
      <c r="G10" s="1059">
        <v>0</v>
      </c>
      <c r="H10" s="1061">
        <v>0</v>
      </c>
      <c r="I10" s="1061">
        <v>0</v>
      </c>
      <c r="J10" s="1061">
        <v>0</v>
      </c>
      <c r="K10" s="1059">
        <v>0</v>
      </c>
    </row>
    <row r="11" spans="1:11" s="239" customFormat="1" ht="15" customHeight="1">
      <c r="A11" s="333"/>
      <c r="B11" s="409"/>
      <c r="C11" s="410"/>
      <c r="D11" s="410"/>
      <c r="E11" s="409"/>
      <c r="F11" s="409"/>
      <c r="G11" s="409"/>
      <c r="H11" s="411"/>
      <c r="I11" s="411"/>
      <c r="J11" s="411"/>
      <c r="K11" s="409"/>
    </row>
    <row r="12" spans="1:11" s="239" customFormat="1" ht="13.5" customHeight="1">
      <c r="A12" s="1337" t="s">
        <v>1288</v>
      </c>
      <c r="B12" s="1337"/>
      <c r="C12" s="1337"/>
      <c r="D12" s="1337"/>
      <c r="E12" s="1337"/>
      <c r="F12" s="1337"/>
      <c r="G12" s="1337"/>
      <c r="H12" s="1337"/>
      <c r="I12" s="1337"/>
      <c r="J12" s="1337"/>
      <c r="K12" s="1337"/>
    </row>
    <row r="13" spans="1:11" s="239" customFormat="1" ht="27.6" customHeight="1">
      <c r="A13" s="1337" t="s">
        <v>372</v>
      </c>
      <c r="B13" s="1337"/>
      <c r="C13" s="1337"/>
      <c r="D13" s="1337"/>
      <c r="E13" s="1337"/>
      <c r="F13" s="1337"/>
      <c r="G13" s="1337"/>
      <c r="H13" s="1337"/>
      <c r="I13" s="1337"/>
      <c r="J13" s="1337"/>
      <c r="K13" s="1337"/>
    </row>
    <row r="14" spans="1:11" s="239" customFormat="1">
      <c r="B14" s="407"/>
      <c r="C14" s="407"/>
      <c r="D14" s="407"/>
      <c r="E14" s="407"/>
      <c r="F14" s="407"/>
    </row>
    <row r="15" spans="1:11">
      <c r="B15" s="265"/>
      <c r="C15" s="265"/>
      <c r="D15" s="265"/>
      <c r="E15" s="265"/>
      <c r="F15" s="265"/>
      <c r="G15" s="265"/>
      <c r="H15" s="265"/>
      <c r="I15" s="265"/>
      <c r="J15" s="265"/>
      <c r="K15" s="265"/>
    </row>
  </sheetData>
  <mergeCells count="5">
    <mergeCell ref="A13:K13"/>
    <mergeCell ref="A12:K12"/>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sqref="A1:N1"/>
    </sheetView>
  </sheetViews>
  <sheetFormatPr defaultColWidth="9.140625" defaultRowHeight="15"/>
  <cols>
    <col min="1" max="1" width="12.140625" style="238" bestFit="1" customWidth="1"/>
    <col min="2" max="2" width="13.42578125" style="238" customWidth="1"/>
    <col min="3" max="3" width="15.5703125" style="238" customWidth="1"/>
    <col min="4" max="4" width="13" style="238" bestFit="1" customWidth="1"/>
    <col min="5" max="5" width="10.140625" style="238" bestFit="1" customWidth="1"/>
    <col min="6" max="6" width="12.5703125" style="238" bestFit="1" customWidth="1"/>
    <col min="7" max="7" width="10.140625" style="238" bestFit="1" customWidth="1"/>
    <col min="8" max="8" width="12.5703125" style="238" bestFit="1" customWidth="1"/>
    <col min="9" max="9" width="8.42578125" style="238" bestFit="1" customWidth="1"/>
    <col min="10" max="10" width="14.140625" style="238" bestFit="1" customWidth="1"/>
    <col min="11" max="13" width="12.140625" style="238" bestFit="1" customWidth="1"/>
    <col min="14" max="14" width="11.5703125" style="238" bestFit="1" customWidth="1"/>
    <col min="15" max="15" width="6.140625" style="238" bestFit="1" customWidth="1"/>
    <col min="16" max="16384" width="9.140625" style="238"/>
  </cols>
  <sheetData>
    <row r="1" spans="1:14" ht="15.75" customHeight="1">
      <c r="A1" s="1307" t="s">
        <v>53</v>
      </c>
      <c r="B1" s="1307"/>
      <c r="C1" s="1307"/>
      <c r="D1" s="1307"/>
      <c r="E1" s="1307"/>
      <c r="F1" s="1307"/>
      <c r="G1" s="1307"/>
      <c r="H1" s="1307"/>
      <c r="I1" s="1307"/>
      <c r="J1" s="1307"/>
      <c r="K1" s="1307"/>
      <c r="L1" s="1307"/>
      <c r="M1" s="1307"/>
      <c r="N1" s="1307"/>
    </row>
    <row r="2" spans="1:14" s="239" customFormat="1" ht="19.5" customHeight="1">
      <c r="A2" s="1330" t="s">
        <v>207</v>
      </c>
      <c r="B2" s="1330" t="s">
        <v>339</v>
      </c>
      <c r="C2" s="1350" t="s">
        <v>85</v>
      </c>
      <c r="D2" s="1351"/>
      <c r="E2" s="1351"/>
      <c r="F2" s="1352"/>
      <c r="G2" s="1350" t="s">
        <v>86</v>
      </c>
      <c r="H2" s="1351"/>
      <c r="I2" s="1351"/>
      <c r="J2" s="1352"/>
      <c r="K2" s="1350" t="s">
        <v>87</v>
      </c>
      <c r="L2" s="1351"/>
      <c r="M2" s="1351"/>
      <c r="N2" s="1352"/>
    </row>
    <row r="3" spans="1:14" s="239" customFormat="1" ht="36" customHeight="1">
      <c r="A3" s="1415"/>
      <c r="B3" s="1415"/>
      <c r="C3" s="1350" t="s">
        <v>701</v>
      </c>
      <c r="D3" s="1352"/>
      <c r="E3" s="1416" t="s">
        <v>702</v>
      </c>
      <c r="F3" s="1419"/>
      <c r="G3" s="1350" t="s">
        <v>701</v>
      </c>
      <c r="H3" s="1352"/>
      <c r="I3" s="1416" t="s">
        <v>702</v>
      </c>
      <c r="J3" s="1419"/>
      <c r="K3" s="1350" t="s">
        <v>703</v>
      </c>
      <c r="L3" s="1352"/>
      <c r="M3" s="1350" t="s">
        <v>704</v>
      </c>
      <c r="N3" s="1352"/>
    </row>
    <row r="4" spans="1:14" s="239" customFormat="1" ht="45">
      <c r="A4" s="1331"/>
      <c r="B4" s="1331"/>
      <c r="C4" s="847" t="s">
        <v>625</v>
      </c>
      <c r="D4" s="1002" t="s">
        <v>705</v>
      </c>
      <c r="E4" s="847" t="s">
        <v>625</v>
      </c>
      <c r="F4" s="1002" t="s">
        <v>665</v>
      </c>
      <c r="G4" s="847" t="s">
        <v>625</v>
      </c>
      <c r="H4" s="1002" t="s">
        <v>705</v>
      </c>
      <c r="I4" s="847" t="s">
        <v>625</v>
      </c>
      <c r="J4" s="1002" t="s">
        <v>665</v>
      </c>
      <c r="K4" s="847" t="s">
        <v>625</v>
      </c>
      <c r="L4" s="1002" t="s">
        <v>705</v>
      </c>
      <c r="M4" s="847" t="s">
        <v>625</v>
      </c>
      <c r="N4" s="1002" t="s">
        <v>665</v>
      </c>
    </row>
    <row r="5" spans="1:14" s="245" customFormat="1" ht="27" customHeight="1">
      <c r="A5" s="1010" t="s">
        <v>78</v>
      </c>
      <c r="B5" s="1062">
        <v>245</v>
      </c>
      <c r="C5" s="1013">
        <v>1261615</v>
      </c>
      <c r="D5" s="1014">
        <v>23552.133400000002</v>
      </c>
      <c r="E5" s="1063">
        <v>7500</v>
      </c>
      <c r="F5" s="1014">
        <v>0</v>
      </c>
      <c r="G5" s="1013">
        <v>1370182</v>
      </c>
      <c r="H5" s="1014">
        <v>26295.760000000002</v>
      </c>
      <c r="I5" s="1014">
        <v>54294</v>
      </c>
      <c r="J5" s="1014">
        <v>1075.7858000000001</v>
      </c>
      <c r="K5" s="1014">
        <v>0</v>
      </c>
      <c r="L5" s="1014">
        <v>0</v>
      </c>
      <c r="M5" s="1014">
        <v>0</v>
      </c>
      <c r="N5" s="1014">
        <v>0</v>
      </c>
    </row>
    <row r="6" spans="1:14" s="245" customFormat="1" ht="27" customHeight="1">
      <c r="A6" s="1015" t="s">
        <v>79</v>
      </c>
      <c r="B6" s="1064">
        <v>101</v>
      </c>
      <c r="C6" s="1014">
        <v>15170</v>
      </c>
      <c r="D6" s="1020">
        <v>299.61840000000001</v>
      </c>
      <c r="E6" s="1065">
        <v>10660</v>
      </c>
      <c r="F6" s="1020">
        <v>215.96625280000001</v>
      </c>
      <c r="G6" s="1018">
        <v>637020</v>
      </c>
      <c r="H6" s="1066">
        <v>12886.87</v>
      </c>
      <c r="I6" s="1020">
        <v>80937</v>
      </c>
      <c r="J6" s="1020">
        <v>1618.6877999999999</v>
      </c>
      <c r="K6" s="1020" t="s">
        <v>330</v>
      </c>
      <c r="L6" s="1020" t="s">
        <v>330</v>
      </c>
      <c r="M6" s="1020" t="s">
        <v>330</v>
      </c>
      <c r="N6" s="1020" t="s">
        <v>330</v>
      </c>
    </row>
    <row r="7" spans="1:14" s="239" customFormat="1" ht="27" customHeight="1">
      <c r="A7" s="1021" t="s">
        <v>169</v>
      </c>
      <c r="B7" s="1067">
        <v>17</v>
      </c>
      <c r="C7" s="1025">
        <v>0</v>
      </c>
      <c r="D7" s="1025">
        <v>0</v>
      </c>
      <c r="E7" s="1068">
        <v>7500</v>
      </c>
      <c r="F7" s="1025">
        <v>0</v>
      </c>
      <c r="G7" s="1024">
        <v>136423</v>
      </c>
      <c r="H7" s="1025">
        <v>2742.14</v>
      </c>
      <c r="I7" s="1025">
        <v>52650</v>
      </c>
      <c r="J7" s="1025">
        <v>1057.4241999999999</v>
      </c>
      <c r="K7" s="1025" t="s">
        <v>330</v>
      </c>
      <c r="L7" s="1025" t="s">
        <v>330</v>
      </c>
      <c r="M7" s="1025" t="s">
        <v>330</v>
      </c>
      <c r="N7" s="1025" t="s">
        <v>330</v>
      </c>
    </row>
    <row r="8" spans="1:14" s="239" customFormat="1" ht="27" customHeight="1">
      <c r="A8" s="1021" t="s">
        <v>170</v>
      </c>
      <c r="B8" s="1067">
        <v>21</v>
      </c>
      <c r="C8" s="1025">
        <v>0</v>
      </c>
      <c r="D8" s="1025">
        <v>0</v>
      </c>
      <c r="E8" s="1068">
        <v>7500</v>
      </c>
      <c r="F8" s="1025">
        <v>0</v>
      </c>
      <c r="G8" s="1024">
        <v>126952</v>
      </c>
      <c r="H8" s="1025">
        <v>2589.5700000000002</v>
      </c>
      <c r="I8" s="1025">
        <v>62288</v>
      </c>
      <c r="J8" s="1025">
        <v>1264.5993000000001</v>
      </c>
      <c r="K8" s="1025" t="s">
        <v>330</v>
      </c>
      <c r="L8" s="1025" t="s">
        <v>330</v>
      </c>
      <c r="M8" s="1025" t="s">
        <v>330</v>
      </c>
      <c r="N8" s="1025" t="s">
        <v>330</v>
      </c>
    </row>
    <row r="9" spans="1:14" s="239" customFormat="1" ht="27" customHeight="1">
      <c r="A9" s="1021" t="s">
        <v>275</v>
      </c>
      <c r="B9" s="1067">
        <v>21</v>
      </c>
      <c r="C9" s="1025">
        <v>0</v>
      </c>
      <c r="D9" s="1025">
        <v>0</v>
      </c>
      <c r="E9" s="1068">
        <v>7500</v>
      </c>
      <c r="F9" s="1025">
        <v>0</v>
      </c>
      <c r="G9" s="1025">
        <v>97109</v>
      </c>
      <c r="H9" s="1025">
        <v>1973.25</v>
      </c>
      <c r="I9" s="1025">
        <v>53160</v>
      </c>
      <c r="J9" s="1025">
        <v>1067.8354999999999</v>
      </c>
      <c r="K9" s="1025" t="s">
        <v>330</v>
      </c>
      <c r="L9" s="1025" t="s">
        <v>330</v>
      </c>
      <c r="M9" s="1025" t="s">
        <v>330</v>
      </c>
      <c r="N9" s="1025" t="s">
        <v>330</v>
      </c>
    </row>
    <row r="10" spans="1:14" s="239" customFormat="1" ht="27" customHeight="1">
      <c r="A10" s="1021" t="s">
        <v>276</v>
      </c>
      <c r="B10" s="1067">
        <v>21</v>
      </c>
      <c r="C10" s="1025">
        <v>0</v>
      </c>
      <c r="D10" s="1025">
        <v>0</v>
      </c>
      <c r="E10" s="1068">
        <v>7500</v>
      </c>
      <c r="F10" s="1025">
        <v>0</v>
      </c>
      <c r="G10" s="1025">
        <v>128828</v>
      </c>
      <c r="H10" s="1025">
        <v>2607.9899999999998</v>
      </c>
      <c r="I10" s="1025">
        <v>85322</v>
      </c>
      <c r="J10" s="1025">
        <v>1704.3271999999999</v>
      </c>
      <c r="K10" s="1025" t="s">
        <v>330</v>
      </c>
      <c r="L10" s="1025" t="s">
        <v>330</v>
      </c>
      <c r="M10" s="1025" t="s">
        <v>330</v>
      </c>
      <c r="N10" s="1025" t="s">
        <v>330</v>
      </c>
    </row>
    <row r="11" spans="1:14" s="239" customFormat="1">
      <c r="A11" s="1021" t="s">
        <v>1333</v>
      </c>
      <c r="B11" s="1067">
        <v>21</v>
      </c>
      <c r="C11" s="1025">
        <v>15170</v>
      </c>
      <c r="D11" s="1025">
        <v>299.61840000000001</v>
      </c>
      <c r="E11" s="1068">
        <v>10660</v>
      </c>
      <c r="F11" s="1025">
        <v>215.96625280000001</v>
      </c>
      <c r="G11" s="1025">
        <v>147708</v>
      </c>
      <c r="H11" s="1025">
        <v>2973.92</v>
      </c>
      <c r="I11" s="1025">
        <v>80937</v>
      </c>
      <c r="J11" s="1025">
        <v>1618.6877999999999</v>
      </c>
      <c r="K11" s="1025" t="s">
        <v>330</v>
      </c>
      <c r="L11" s="1025" t="s">
        <v>330</v>
      </c>
      <c r="M11" s="1025" t="s">
        <v>330</v>
      </c>
      <c r="N11" s="1025" t="s">
        <v>330</v>
      </c>
    </row>
    <row r="12" spans="1:14" s="239" customFormat="1">
      <c r="A12" s="392"/>
      <c r="B12" s="412"/>
      <c r="C12" s="396"/>
      <c r="D12" s="396"/>
      <c r="E12" s="413"/>
      <c r="F12" s="396"/>
      <c r="G12" s="396"/>
      <c r="H12" s="396"/>
      <c r="I12" s="396"/>
      <c r="J12" s="396"/>
      <c r="K12" s="396"/>
      <c r="L12" s="396"/>
      <c r="M12" s="396"/>
      <c r="N12" s="396"/>
    </row>
    <row r="13" spans="1:14" s="239" customFormat="1">
      <c r="A13" s="1337" t="s">
        <v>1288</v>
      </c>
      <c r="B13" s="1337"/>
      <c r="C13" s="1337"/>
      <c r="D13" s="1337"/>
      <c r="E13" s="1337"/>
      <c r="F13" s="1337"/>
      <c r="G13" s="1337"/>
      <c r="H13" s="1337"/>
      <c r="I13" s="1337"/>
      <c r="J13" s="1337"/>
      <c r="K13" s="1337"/>
      <c r="L13" s="1337"/>
      <c r="M13" s="1337"/>
      <c r="N13" s="1337"/>
    </row>
    <row r="14" spans="1:14" s="239" customFormat="1" ht="27.6" customHeight="1">
      <c r="A14" s="1337" t="s">
        <v>706</v>
      </c>
      <c r="B14" s="1337"/>
      <c r="C14" s="1337"/>
      <c r="D14" s="1337"/>
      <c r="E14" s="1337"/>
      <c r="F14" s="1337"/>
      <c r="G14" s="1337"/>
      <c r="H14" s="1337"/>
      <c r="I14" s="1337"/>
      <c r="J14" s="1337"/>
      <c r="K14" s="1337"/>
      <c r="L14" s="1337"/>
      <c r="M14" s="1337"/>
      <c r="N14" s="1337"/>
    </row>
    <row r="15" spans="1:14" s="239" customFormat="1"/>
    <row r="16" spans="1:14">
      <c r="B16" s="265"/>
      <c r="C16" s="265"/>
      <c r="D16" s="265"/>
      <c r="E16" s="265"/>
      <c r="F16" s="265"/>
      <c r="G16" s="265"/>
      <c r="H16" s="265"/>
      <c r="I16" s="265"/>
      <c r="J16" s="265"/>
      <c r="K16" s="265"/>
      <c r="L16" s="265"/>
      <c r="M16" s="265"/>
      <c r="N16" s="265"/>
    </row>
    <row r="17" spans="2:13">
      <c r="B17" s="265"/>
      <c r="C17" s="265"/>
      <c r="D17" s="265"/>
      <c r="E17" s="265"/>
      <c r="F17" s="265"/>
      <c r="G17" s="265"/>
      <c r="H17" s="265"/>
      <c r="I17" s="265"/>
      <c r="J17" s="265"/>
      <c r="K17" s="265"/>
      <c r="L17" s="265"/>
      <c r="M17" s="265"/>
    </row>
  </sheetData>
  <mergeCells count="14">
    <mergeCell ref="A14:N14"/>
    <mergeCell ref="K3:L3"/>
    <mergeCell ref="M3:N3"/>
    <mergeCell ref="A13:N13"/>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G1"/>
    </sheetView>
  </sheetViews>
  <sheetFormatPr defaultColWidth="9.140625" defaultRowHeight="15"/>
  <cols>
    <col min="1" max="1" width="14.5703125" style="238" bestFit="1" customWidth="1"/>
    <col min="2" max="2" width="16.5703125" style="238" bestFit="1" customWidth="1"/>
    <col min="3" max="6" width="12.140625" style="238" bestFit="1" customWidth="1"/>
    <col min="7" max="7" width="14.5703125" style="238" customWidth="1"/>
    <col min="8" max="8" width="22.140625" style="238" bestFit="1" customWidth="1"/>
    <col min="9" max="9" width="4.5703125" style="238" bestFit="1" customWidth="1"/>
    <col min="10" max="16384" width="9.140625" style="238"/>
  </cols>
  <sheetData>
    <row r="1" spans="1:9" ht="18" customHeight="1">
      <c r="A1" s="1362" t="s">
        <v>707</v>
      </c>
      <c r="B1" s="1362"/>
      <c r="C1" s="1362"/>
      <c r="D1" s="1362"/>
      <c r="E1" s="1362"/>
      <c r="F1" s="1362"/>
      <c r="G1" s="1362"/>
      <c r="H1" s="1053"/>
    </row>
    <row r="2" spans="1:9" s="239" customFormat="1" ht="18" customHeight="1">
      <c r="A2" s="1353" t="s">
        <v>207</v>
      </c>
      <c r="B2" s="1350" t="s">
        <v>85</v>
      </c>
      <c r="C2" s="1352"/>
      <c r="D2" s="1350" t="s">
        <v>86</v>
      </c>
      <c r="E2" s="1352"/>
      <c r="F2" s="1350" t="s">
        <v>87</v>
      </c>
      <c r="G2" s="1352"/>
    </row>
    <row r="3" spans="1:9" s="239" customFormat="1" ht="43.5" customHeight="1">
      <c r="A3" s="1354"/>
      <c r="B3" s="1002" t="s">
        <v>639</v>
      </c>
      <c r="C3" s="847" t="s">
        <v>708</v>
      </c>
      <c r="D3" s="1002" t="s">
        <v>639</v>
      </c>
      <c r="E3" s="847" t="s">
        <v>708</v>
      </c>
      <c r="F3" s="847" t="s">
        <v>709</v>
      </c>
      <c r="G3" s="847" t="s">
        <v>708</v>
      </c>
    </row>
    <row r="4" spans="1:9" s="245" customFormat="1" ht="18" customHeight="1">
      <c r="A4" s="848" t="s">
        <v>78</v>
      </c>
      <c r="B4" s="1032">
        <v>264</v>
      </c>
      <c r="C4" s="1032">
        <v>4.8221150000000002</v>
      </c>
      <c r="D4" s="1032">
        <v>804.94738050000001</v>
      </c>
      <c r="E4" s="1032">
        <v>11.594347340000001</v>
      </c>
      <c r="F4" s="1069">
        <v>0</v>
      </c>
      <c r="G4" s="1069">
        <v>0</v>
      </c>
    </row>
    <row r="5" spans="1:9" s="245" customFormat="1" ht="18" customHeight="1">
      <c r="A5" s="853" t="s">
        <v>79</v>
      </c>
      <c r="B5" s="1033">
        <v>94.741379999999992</v>
      </c>
      <c r="C5" s="1033">
        <v>1.400344</v>
      </c>
      <c r="D5" s="1033">
        <v>190.413195</v>
      </c>
      <c r="E5" s="1033">
        <v>1.9231119800000001</v>
      </c>
      <c r="F5" s="1070">
        <v>0</v>
      </c>
      <c r="G5" s="1070">
        <v>0</v>
      </c>
      <c r="H5" s="414"/>
      <c r="I5" s="414"/>
    </row>
    <row r="6" spans="1:9" s="239" customFormat="1" ht="18" customHeight="1">
      <c r="A6" s="857" t="s">
        <v>169</v>
      </c>
      <c r="B6" s="1035">
        <v>10.206185</v>
      </c>
      <c r="C6" s="1035">
        <v>1.1249999999999999E-3</v>
      </c>
      <c r="D6" s="1035">
        <v>30.344488500000001</v>
      </c>
      <c r="E6" s="1035">
        <v>0.44490424000000001</v>
      </c>
      <c r="F6" s="1071">
        <v>0</v>
      </c>
      <c r="G6" s="1071">
        <v>0</v>
      </c>
    </row>
    <row r="7" spans="1:9" s="239" customFormat="1" ht="18" customHeight="1">
      <c r="A7" s="857" t="s">
        <v>170</v>
      </c>
      <c r="B7" s="1035">
        <v>22.069125</v>
      </c>
      <c r="C7" s="1035">
        <v>0.16861400000000001</v>
      </c>
      <c r="D7" s="1035">
        <v>39.700460499999998</v>
      </c>
      <c r="E7" s="1035">
        <v>0.18569446000000001</v>
      </c>
      <c r="F7" s="1071">
        <v>0</v>
      </c>
      <c r="G7" s="1071">
        <v>0</v>
      </c>
    </row>
    <row r="8" spans="1:9" s="239" customFormat="1" ht="18" customHeight="1">
      <c r="A8" s="857" t="s">
        <v>275</v>
      </c>
      <c r="B8" s="1035">
        <v>9.8327500000000008</v>
      </c>
      <c r="C8" s="1035">
        <v>0.12964999999999999</v>
      </c>
      <c r="D8" s="1035">
        <v>28.1534455</v>
      </c>
      <c r="E8" s="1035">
        <v>8.3667119999999998E-2</v>
      </c>
      <c r="F8" s="1071">
        <v>0</v>
      </c>
      <c r="G8" s="1071">
        <v>0</v>
      </c>
    </row>
    <row r="9" spans="1:9" s="239" customFormat="1" ht="18" customHeight="1">
      <c r="A9" s="857" t="s">
        <v>276</v>
      </c>
      <c r="B9" s="1035">
        <v>20.038215999999998</v>
      </c>
      <c r="C9" s="1035">
        <v>0</v>
      </c>
      <c r="D9" s="1035">
        <v>41.9913995</v>
      </c>
      <c r="E9" s="1035">
        <v>8.2469680000000004E-2</v>
      </c>
      <c r="F9" s="1071">
        <v>0</v>
      </c>
      <c r="G9" s="1071">
        <v>0</v>
      </c>
    </row>
    <row r="10" spans="1:9" s="239" customFormat="1" ht="18" customHeight="1">
      <c r="A10" s="857" t="s">
        <v>1333</v>
      </c>
      <c r="B10" s="1035">
        <v>32.595103999999999</v>
      </c>
      <c r="C10" s="1035">
        <v>1.1009549999999999</v>
      </c>
      <c r="D10" s="1035">
        <v>50.223401000000003</v>
      </c>
      <c r="E10" s="1035">
        <v>1.12637648</v>
      </c>
      <c r="F10" s="1071">
        <v>0</v>
      </c>
      <c r="G10" s="1071">
        <v>0</v>
      </c>
    </row>
    <row r="11" spans="1:9" s="239" customFormat="1" ht="19.5" customHeight="1">
      <c r="A11" s="333"/>
      <c r="B11" s="351"/>
      <c r="C11" s="351"/>
      <c r="D11" s="351"/>
      <c r="E11" s="351"/>
      <c r="F11" s="415"/>
      <c r="G11" s="415"/>
    </row>
    <row r="12" spans="1:9" s="239" customFormat="1" ht="18" customHeight="1">
      <c r="A12" s="1307" t="s">
        <v>1288</v>
      </c>
      <c r="B12" s="1307"/>
      <c r="C12" s="1307"/>
      <c r="D12" s="1307"/>
      <c r="E12" s="1307"/>
      <c r="F12" s="1307"/>
      <c r="G12" s="1307"/>
    </row>
    <row r="13" spans="1:9" s="239" customFormat="1" ht="28.35" customHeight="1">
      <c r="A13" s="1307" t="s">
        <v>710</v>
      </c>
      <c r="B13" s="1307"/>
      <c r="C13" s="1307"/>
      <c r="D13" s="1307"/>
      <c r="E13" s="1307"/>
      <c r="F13" s="1307"/>
      <c r="G13" s="1307"/>
    </row>
    <row r="14" spans="1:9" s="239" customFormat="1">
      <c r="B14" s="400"/>
    </row>
    <row r="15" spans="1:9">
      <c r="B15" s="401"/>
      <c r="C15" s="401"/>
      <c r="D15" s="401"/>
      <c r="E15" s="401"/>
      <c r="F15" s="401"/>
      <c r="G15" s="401"/>
    </row>
    <row r="16" spans="1:9">
      <c r="B16" s="401"/>
      <c r="C16" s="401"/>
      <c r="D16" s="401"/>
      <c r="E16" s="401"/>
      <c r="F16" s="401"/>
      <c r="G16" s="401"/>
    </row>
  </sheetData>
  <mergeCells count="7">
    <mergeCell ref="A1:G1"/>
    <mergeCell ref="A13:G13"/>
    <mergeCell ref="A12:G12"/>
    <mergeCell ref="A2:A3"/>
    <mergeCell ref="B2:C2"/>
    <mergeCell ref="D2:E2"/>
    <mergeCell ref="F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F1"/>
    </sheetView>
  </sheetViews>
  <sheetFormatPr defaultRowHeight="15"/>
  <cols>
    <col min="1" max="1" width="14.42578125" style="536" bestFit="1" customWidth="1"/>
    <col min="2" max="3" width="16.28515625" style="536" bestFit="1" customWidth="1"/>
    <col min="4" max="4" width="15.85546875" style="536" bestFit="1" customWidth="1"/>
    <col min="5" max="5" width="13.85546875" style="536" bestFit="1" customWidth="1"/>
    <col min="6" max="6" width="16.28515625" style="536" bestFit="1" customWidth="1"/>
    <col min="7" max="8" width="9.140625" style="536"/>
    <col min="9" max="9" width="9.85546875" style="536" customWidth="1"/>
    <col min="10" max="16384" width="9.140625" style="536"/>
  </cols>
  <sheetData>
    <row r="1" spans="1:8" s="535" customFormat="1">
      <c r="A1" s="1464" t="s">
        <v>55</v>
      </c>
      <c r="B1" s="1464"/>
      <c r="C1" s="1464"/>
      <c r="D1" s="1464"/>
      <c r="E1" s="1464"/>
      <c r="F1" s="1464"/>
    </row>
    <row r="2" spans="1:8" ht="60">
      <c r="A2" s="1090" t="s">
        <v>160</v>
      </c>
      <c r="B2" s="1090" t="s">
        <v>1075</v>
      </c>
      <c r="C2" s="1090" t="s">
        <v>1076</v>
      </c>
      <c r="D2" s="1090" t="s">
        <v>1077</v>
      </c>
      <c r="E2" s="1090" t="s">
        <v>1078</v>
      </c>
      <c r="F2" s="1090" t="s">
        <v>1079</v>
      </c>
    </row>
    <row r="3" spans="1:8">
      <c r="A3" s="1091" t="s">
        <v>78</v>
      </c>
      <c r="B3" s="1092">
        <v>2342193.71</v>
      </c>
      <c r="C3" s="1092">
        <v>2383130.69</v>
      </c>
      <c r="D3" s="1092">
        <v>-40936.980000000003</v>
      </c>
      <c r="E3" s="1092">
        <v>-5510.1799999999985</v>
      </c>
      <c r="F3" s="1092">
        <v>259764.34000000005</v>
      </c>
      <c r="G3" s="537"/>
      <c r="H3" s="538"/>
    </row>
    <row r="4" spans="1:8">
      <c r="A4" s="1091" t="s">
        <v>79</v>
      </c>
      <c r="B4" s="1092">
        <f>SUM(B5:B9)</f>
        <v>1245475.6000000001</v>
      </c>
      <c r="C4" s="1092">
        <f t="shared" ref="C4:E4" si="0">SUM(C5:C9)</f>
        <v>1061028.6600000001</v>
      </c>
      <c r="D4" s="1092">
        <f t="shared" si="0"/>
        <v>184446.94</v>
      </c>
      <c r="E4" s="1092">
        <f t="shared" si="0"/>
        <v>22436.870000000003</v>
      </c>
      <c r="F4" s="1092">
        <f>F3+E4</f>
        <v>282201.21000000008</v>
      </c>
      <c r="G4" s="537"/>
      <c r="H4" s="538"/>
    </row>
    <row r="5" spans="1:8">
      <c r="A5" s="1093">
        <v>45017</v>
      </c>
      <c r="B5" s="1094">
        <v>156391.94</v>
      </c>
      <c r="C5" s="1094">
        <v>142847.15</v>
      </c>
      <c r="D5" s="1094">
        <v>13544.79</v>
      </c>
      <c r="E5" s="1094">
        <v>1654.56</v>
      </c>
      <c r="F5" s="1094">
        <v>261418.9</v>
      </c>
      <c r="G5" s="537"/>
      <c r="H5" s="538"/>
    </row>
    <row r="6" spans="1:8">
      <c r="A6" s="1093">
        <v>45047</v>
      </c>
      <c r="B6" s="1094">
        <v>222890.68</v>
      </c>
      <c r="C6" s="1094">
        <v>174561.13</v>
      </c>
      <c r="D6" s="1094">
        <v>48329.55</v>
      </c>
      <c r="E6" s="1094">
        <v>5878.03</v>
      </c>
      <c r="F6" s="1094">
        <f>F5+E6</f>
        <v>267296.93</v>
      </c>
      <c r="G6" s="537"/>
      <c r="H6" s="538"/>
    </row>
    <row r="7" spans="1:8">
      <c r="A7" s="1093">
        <v>45078</v>
      </c>
      <c r="B7" s="1094">
        <v>333177.03000000003</v>
      </c>
      <c r="C7" s="1094">
        <v>276919.33</v>
      </c>
      <c r="D7" s="1094">
        <v>56257.7</v>
      </c>
      <c r="E7" s="1094">
        <v>6846.63</v>
      </c>
      <c r="F7" s="1094">
        <f>F6+E7</f>
        <v>274143.56</v>
      </c>
      <c r="G7" s="537"/>
      <c r="H7" s="538"/>
    </row>
    <row r="8" spans="1:8">
      <c r="A8" s="1093">
        <v>45108</v>
      </c>
      <c r="B8" s="1094">
        <v>268564.62</v>
      </c>
      <c r="C8" s="1094">
        <v>220587.54</v>
      </c>
      <c r="D8" s="1094">
        <v>47977.08</v>
      </c>
      <c r="E8" s="1094">
        <v>5843.66</v>
      </c>
      <c r="F8" s="1094">
        <f>F7+E8</f>
        <v>279987.21999999997</v>
      </c>
      <c r="G8" s="537"/>
      <c r="H8" s="538"/>
    </row>
    <row r="9" spans="1:8">
      <c r="A9" s="1093">
        <v>45139</v>
      </c>
      <c r="B9" s="1094">
        <v>264451.33</v>
      </c>
      <c r="C9" s="1094">
        <v>246113.51</v>
      </c>
      <c r="D9" s="1094">
        <v>18337.82</v>
      </c>
      <c r="E9" s="1094">
        <v>2213.9899999999998</v>
      </c>
      <c r="F9" s="1094">
        <f>F8+E9</f>
        <v>282201.20999999996</v>
      </c>
      <c r="G9" s="537"/>
      <c r="H9" s="538"/>
    </row>
    <row r="10" spans="1:8">
      <c r="A10" s="1465" t="s">
        <v>1288</v>
      </c>
      <c r="B10" s="1465"/>
      <c r="C10" s="1465"/>
      <c r="D10" s="1465"/>
      <c r="E10" s="1465"/>
      <c r="F10" s="1465"/>
    </row>
    <row r="11" spans="1:8">
      <c r="A11" s="1466" t="s">
        <v>1080</v>
      </c>
      <c r="B11" s="1466"/>
      <c r="C11" s="1466"/>
      <c r="D11" s="1466"/>
      <c r="E11" s="1466"/>
      <c r="F11" s="1466"/>
    </row>
    <row r="12" spans="1:8">
      <c r="E12" s="537"/>
    </row>
    <row r="13" spans="1:8">
      <c r="B13" s="539"/>
      <c r="C13" s="539"/>
      <c r="D13" s="539"/>
      <c r="E13" s="539"/>
      <c r="F13" s="539"/>
    </row>
    <row r="16" spans="1:8" s="540" customFormat="1" ht="11.25">
      <c r="B16" s="541"/>
      <c r="C16" s="541"/>
      <c r="D16" s="541"/>
      <c r="E16" s="541"/>
    </row>
  </sheetData>
  <mergeCells count="3">
    <mergeCell ref="A1:F1"/>
    <mergeCell ref="A10:F10"/>
    <mergeCell ref="A11:F11"/>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G11" sqref="G11"/>
    </sheetView>
  </sheetViews>
  <sheetFormatPr defaultRowHeight="15"/>
  <cols>
    <col min="1" max="1" width="14.42578125" style="536" bestFit="1" customWidth="1"/>
    <col min="2" max="6" width="23.85546875" style="536" customWidth="1"/>
    <col min="7" max="16384" width="9.140625" style="536"/>
  </cols>
  <sheetData>
    <row r="1" spans="1:11" s="543" customFormat="1" ht="15" customHeight="1">
      <c r="A1" s="1464" t="s">
        <v>1081</v>
      </c>
      <c r="B1" s="1464"/>
      <c r="C1" s="1464"/>
      <c r="D1" s="1464"/>
      <c r="E1" s="1464"/>
      <c r="F1" s="1464"/>
      <c r="G1" s="542"/>
      <c r="H1" s="542"/>
      <c r="I1" s="542"/>
      <c r="J1" s="542"/>
      <c r="K1" s="542"/>
    </row>
    <row r="2" spans="1:11" ht="90">
      <c r="A2" s="1095" t="s">
        <v>160</v>
      </c>
      <c r="B2" s="1095" t="s">
        <v>1082</v>
      </c>
      <c r="C2" s="1095" t="s">
        <v>1083</v>
      </c>
      <c r="D2" s="1095" t="s">
        <v>1084</v>
      </c>
      <c r="E2" s="1095" t="s">
        <v>1085</v>
      </c>
      <c r="F2" s="1090" t="s">
        <v>1086</v>
      </c>
    </row>
    <row r="3" spans="1:11">
      <c r="A3" s="1096" t="s">
        <v>78</v>
      </c>
      <c r="B3" s="1097">
        <v>88600.120784090221</v>
      </c>
      <c r="C3" s="1097">
        <v>88600.120784090221</v>
      </c>
      <c r="D3" s="1097">
        <v>4870792</v>
      </c>
      <c r="E3" s="1098">
        <v>1.82</v>
      </c>
      <c r="F3" s="1098">
        <v>1.82</v>
      </c>
    </row>
    <row r="4" spans="1:11">
      <c r="A4" s="1096" t="s">
        <v>79</v>
      </c>
      <c r="B4" s="1099">
        <v>122805</v>
      </c>
      <c r="C4" s="1099">
        <v>122730</v>
      </c>
      <c r="D4" s="1099">
        <v>5753354</v>
      </c>
      <c r="E4" s="1100">
        <v>2.1344940707628974</v>
      </c>
      <c r="F4" s="1100">
        <v>2.1331904833250306</v>
      </c>
    </row>
    <row r="5" spans="1:11">
      <c r="A5" s="1101">
        <v>45017</v>
      </c>
      <c r="B5" s="1102">
        <v>95911.056225809152</v>
      </c>
      <c r="C5" s="1102">
        <v>95911.056225809152</v>
      </c>
      <c r="D5" s="1102">
        <v>5084725.2082388252</v>
      </c>
      <c r="E5" s="1103">
        <v>1.8862583974135601</v>
      </c>
      <c r="F5" s="1103">
        <v>1.8862583974135601</v>
      </c>
    </row>
    <row r="6" spans="1:11">
      <c r="A6" s="1101">
        <v>45047</v>
      </c>
      <c r="B6" s="1102">
        <v>104584.82</v>
      </c>
      <c r="C6" s="1102">
        <v>104584.82</v>
      </c>
      <c r="D6" s="1102">
        <v>5295743.5977545604</v>
      </c>
      <c r="E6" s="1103">
        <v>1.9748845099740999</v>
      </c>
      <c r="F6" s="1103">
        <v>1.9748845099740999</v>
      </c>
    </row>
    <row r="7" spans="1:11">
      <c r="A7" s="1101">
        <v>45078</v>
      </c>
      <c r="B7" s="1102">
        <v>113290.99670231827</v>
      </c>
      <c r="C7" s="1102">
        <v>113286.42468431826</v>
      </c>
      <c r="D7" s="1102">
        <v>5563382</v>
      </c>
      <c r="E7" s="1103">
        <f>(B7/D7)*100</f>
        <v>2.0363691851884029</v>
      </c>
      <c r="F7" s="1103">
        <f>(C7/D7)*100</f>
        <v>2.0362870046370762</v>
      </c>
    </row>
    <row r="8" spans="1:11">
      <c r="A8" s="1101">
        <v>45108</v>
      </c>
      <c r="B8" s="1102">
        <v>122805</v>
      </c>
      <c r="C8" s="1102">
        <v>122730</v>
      </c>
      <c r="D8" s="1102">
        <v>5753354</v>
      </c>
      <c r="E8" s="1103">
        <f>(B8/D8)*100</f>
        <v>2.1344940707628974</v>
      </c>
      <c r="F8" s="1103">
        <f>(C8/D8)*100</f>
        <v>2.1331904833250306</v>
      </c>
    </row>
    <row r="9" spans="1:11">
      <c r="A9" s="1467" t="s">
        <v>1372</v>
      </c>
      <c r="B9" s="1467"/>
      <c r="C9" s="1467"/>
      <c r="D9" s="1467"/>
      <c r="E9" s="1467"/>
      <c r="F9" s="1467"/>
    </row>
    <row r="10" spans="1:11">
      <c r="A10" s="1468" t="s">
        <v>123</v>
      </c>
      <c r="B10" s="1468"/>
      <c r="C10" s="1468"/>
      <c r="D10" s="1468"/>
      <c r="E10" s="1468"/>
      <c r="F10" s="1468"/>
    </row>
    <row r="11" spans="1:11">
      <c r="A11" s="1466" t="s">
        <v>1087</v>
      </c>
      <c r="B11" s="1466"/>
      <c r="C11" s="1466"/>
      <c r="D11" s="1466"/>
      <c r="E11" s="1466"/>
      <c r="F11" s="1466"/>
    </row>
    <row r="13" spans="1:11">
      <c r="A13"/>
    </row>
  </sheetData>
  <mergeCells count="4">
    <mergeCell ref="A1:F1"/>
    <mergeCell ref="A9:F9"/>
    <mergeCell ref="A10:F10"/>
    <mergeCell ref="A11:F11"/>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zoomScaleNormal="100" workbookViewId="0">
      <selection sqref="A1:Z1"/>
    </sheetView>
  </sheetViews>
  <sheetFormatPr defaultColWidth="9.140625" defaultRowHeight="15"/>
  <cols>
    <col min="1" max="1" width="11.140625" style="544" bestFit="1" customWidth="1"/>
    <col min="2" max="2" width="12.85546875" style="544" customWidth="1"/>
    <col min="3" max="3" width="16.28515625" style="544" bestFit="1" customWidth="1"/>
    <col min="4" max="4" width="8.28515625" style="544" bestFit="1" customWidth="1"/>
    <col min="5" max="5" width="15" style="544" bestFit="1" customWidth="1"/>
    <col min="6" max="6" width="11.5703125" style="544" bestFit="1" customWidth="1"/>
    <col min="7" max="7" width="16.28515625" style="544" bestFit="1" customWidth="1"/>
    <col min="8" max="8" width="9.5703125" style="544" bestFit="1" customWidth="1"/>
    <col min="9" max="9" width="12.85546875" style="544" bestFit="1" customWidth="1"/>
    <col min="10" max="10" width="8.28515625" style="544" bestFit="1" customWidth="1"/>
    <col min="11" max="11" width="9.85546875" style="544" customWidth="1"/>
    <col min="12" max="14" width="11.5703125" style="544" bestFit="1" customWidth="1"/>
    <col min="15" max="15" width="16.28515625" style="544" bestFit="1" customWidth="1"/>
    <col min="16" max="16" width="11.5703125" style="544" bestFit="1" customWidth="1"/>
    <col min="17" max="17" width="15" style="544" bestFit="1" customWidth="1"/>
    <col min="18" max="18" width="8.28515625" style="544" bestFit="1" customWidth="1"/>
    <col min="19" max="19" width="15" style="544" bestFit="1" customWidth="1"/>
    <col min="20" max="20" width="9.5703125" style="544" bestFit="1" customWidth="1"/>
    <col min="21" max="21" width="16.28515625" style="544" bestFit="1" customWidth="1"/>
    <col min="22" max="22" width="9.5703125" style="544" bestFit="1" customWidth="1"/>
    <col min="23" max="23" width="15" style="544" bestFit="1" customWidth="1"/>
    <col min="24" max="24" width="8.28515625" style="544" bestFit="1" customWidth="1"/>
    <col min="25" max="25" width="12.85546875" style="544" bestFit="1" customWidth="1"/>
    <col min="26" max="26" width="12.85546875" style="544" customWidth="1"/>
    <col min="27" max="27" width="16.28515625" style="544" bestFit="1" customWidth="1"/>
    <col min="28" max="28" width="12.85546875" style="544" bestFit="1" customWidth="1"/>
    <col min="29" max="29" width="18.42578125" style="544" bestFit="1" customWidth="1"/>
    <col min="30" max="30" width="4.5703125" style="544" bestFit="1" customWidth="1"/>
    <col min="31" max="31" width="10" style="544" bestFit="1" customWidth="1"/>
    <col min="32" max="16384" width="9.140625" style="544"/>
  </cols>
  <sheetData>
    <row r="1" spans="1:31" s="552" customFormat="1">
      <c r="A1" s="1478" t="s">
        <v>57</v>
      </c>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row>
    <row r="2" spans="1:31" s="551" customFormat="1" ht="60" customHeight="1">
      <c r="A2" s="1480" t="s">
        <v>1103</v>
      </c>
      <c r="B2" s="1472" t="s">
        <v>1102</v>
      </c>
      <c r="C2" s="1473"/>
      <c r="D2" s="1474" t="s">
        <v>1101</v>
      </c>
      <c r="E2" s="1474"/>
      <c r="F2" s="1474" t="s">
        <v>1100</v>
      </c>
      <c r="G2" s="1474"/>
      <c r="H2" s="1474" t="s">
        <v>1099</v>
      </c>
      <c r="I2" s="1474"/>
      <c r="J2" s="1472" t="s">
        <v>1098</v>
      </c>
      <c r="K2" s="1473"/>
      <c r="L2" s="1472" t="s">
        <v>1097</v>
      </c>
      <c r="M2" s="1473"/>
      <c r="N2" s="1474" t="s">
        <v>113</v>
      </c>
      <c r="O2" s="1474"/>
      <c r="P2" s="1472" t="s">
        <v>1096</v>
      </c>
      <c r="Q2" s="1473"/>
      <c r="R2" s="1472" t="s">
        <v>403</v>
      </c>
      <c r="S2" s="1473"/>
      <c r="T2" s="1474" t="s">
        <v>1095</v>
      </c>
      <c r="U2" s="1474"/>
      <c r="V2" s="1475" t="s">
        <v>1094</v>
      </c>
      <c r="W2" s="1476"/>
      <c r="X2" s="1477" t="s">
        <v>1093</v>
      </c>
      <c r="Y2" s="1476"/>
      <c r="Z2" s="1470" t="s">
        <v>398</v>
      </c>
      <c r="AA2" s="1471"/>
      <c r="AB2" s="1470" t="s">
        <v>139</v>
      </c>
      <c r="AC2" s="1471"/>
    </row>
    <row r="3" spans="1:31" s="551" customFormat="1" ht="30">
      <c r="A3" s="1480"/>
      <c r="B3" s="1104" t="s">
        <v>1092</v>
      </c>
      <c r="C3" s="1104" t="s">
        <v>1091</v>
      </c>
      <c r="D3" s="1104" t="s">
        <v>1092</v>
      </c>
      <c r="E3" s="1104" t="s">
        <v>1091</v>
      </c>
      <c r="F3" s="1104" t="s">
        <v>1092</v>
      </c>
      <c r="G3" s="1104" t="s">
        <v>1091</v>
      </c>
      <c r="H3" s="1104" t="s">
        <v>1092</v>
      </c>
      <c r="I3" s="1104" t="s">
        <v>1091</v>
      </c>
      <c r="J3" s="1104" t="s">
        <v>1092</v>
      </c>
      <c r="K3" s="1104" t="s">
        <v>1091</v>
      </c>
      <c r="L3" s="1104" t="s">
        <v>1092</v>
      </c>
      <c r="M3" s="1104" t="s">
        <v>1091</v>
      </c>
      <c r="N3" s="1104" t="s">
        <v>1092</v>
      </c>
      <c r="O3" s="1104" t="s">
        <v>1091</v>
      </c>
      <c r="P3" s="1104" t="s">
        <v>1092</v>
      </c>
      <c r="Q3" s="1104" t="s">
        <v>1091</v>
      </c>
      <c r="R3" s="1104" t="s">
        <v>1092</v>
      </c>
      <c r="S3" s="1104" t="s">
        <v>1091</v>
      </c>
      <c r="T3" s="1104" t="s">
        <v>1092</v>
      </c>
      <c r="U3" s="1104" t="s">
        <v>1091</v>
      </c>
      <c r="V3" s="1104" t="s">
        <v>1092</v>
      </c>
      <c r="W3" s="1104" t="s">
        <v>1091</v>
      </c>
      <c r="X3" s="1104" t="s">
        <v>1092</v>
      </c>
      <c r="Y3" s="1104" t="s">
        <v>1091</v>
      </c>
      <c r="Z3" s="1104" t="s">
        <v>1092</v>
      </c>
      <c r="AA3" s="1104" t="s">
        <v>1091</v>
      </c>
      <c r="AB3" s="1104" t="s">
        <v>1092</v>
      </c>
      <c r="AC3" s="1104" t="s">
        <v>1091</v>
      </c>
    </row>
    <row r="4" spans="1:31" s="549" customFormat="1">
      <c r="A4" s="1105" t="s">
        <v>78</v>
      </c>
      <c r="B4" s="1106">
        <v>11216</v>
      </c>
      <c r="C4" s="1106">
        <v>4870791.66</v>
      </c>
      <c r="D4" s="1106">
        <v>16</v>
      </c>
      <c r="E4" s="1106">
        <v>480941.8</v>
      </c>
      <c r="F4" s="1106">
        <v>3077</v>
      </c>
      <c r="G4" s="1106">
        <v>2085732.73</v>
      </c>
      <c r="H4" s="1106">
        <v>222</v>
      </c>
      <c r="I4" s="1106">
        <v>45785.93</v>
      </c>
      <c r="J4" s="1106">
        <v>23</v>
      </c>
      <c r="K4" s="1106">
        <v>458.13</v>
      </c>
      <c r="L4" s="1106">
        <v>1345</v>
      </c>
      <c r="M4" s="1106">
        <v>3362.97</v>
      </c>
      <c r="N4" s="1106">
        <v>1497</v>
      </c>
      <c r="O4" s="1106">
        <v>3300913.26</v>
      </c>
      <c r="P4" s="1106">
        <v>1274</v>
      </c>
      <c r="Q4" s="1106">
        <v>245150.68</v>
      </c>
      <c r="R4" s="1106">
        <v>87</v>
      </c>
      <c r="S4" s="1106">
        <v>660271.9</v>
      </c>
      <c r="T4" s="1106">
        <v>768</v>
      </c>
      <c r="U4" s="1106">
        <v>2942185.57</v>
      </c>
      <c r="V4" s="1106">
        <v>128</v>
      </c>
      <c r="W4" s="1106">
        <v>869640.84</v>
      </c>
      <c r="X4" s="1106">
        <v>23</v>
      </c>
      <c r="Y4" s="1106">
        <v>48128.1</v>
      </c>
      <c r="Z4" s="1106">
        <v>49816</v>
      </c>
      <c r="AA4" s="1106">
        <v>1669005.47</v>
      </c>
      <c r="AB4" s="1106">
        <v>69492</v>
      </c>
      <c r="AC4" s="1106">
        <v>17222369.040000003</v>
      </c>
      <c r="AE4" s="550"/>
    </row>
    <row r="5" spans="1:31" s="549" customFormat="1">
      <c r="A5" s="1105" t="s">
        <v>79</v>
      </c>
      <c r="B5" s="1106">
        <v>11328</v>
      </c>
      <c r="C5" s="1107">
        <v>5763446.5999999996</v>
      </c>
      <c r="D5" s="1106">
        <v>9</v>
      </c>
      <c r="E5" s="1106">
        <v>492327.78</v>
      </c>
      <c r="F5" s="1106">
        <v>3184</v>
      </c>
      <c r="G5" s="1106">
        <v>2368095.34</v>
      </c>
      <c r="H5" s="1106">
        <v>223</v>
      </c>
      <c r="I5" s="1106">
        <v>42878.16</v>
      </c>
      <c r="J5" s="1106">
        <v>23</v>
      </c>
      <c r="K5" s="1106">
        <v>686.17</v>
      </c>
      <c r="L5" s="1106">
        <v>1419</v>
      </c>
      <c r="M5" s="1106">
        <v>5776.31</v>
      </c>
      <c r="N5" s="1106">
        <v>1559</v>
      </c>
      <c r="O5" s="1106">
        <v>3910469.07</v>
      </c>
      <c r="P5" s="1106">
        <v>1400</v>
      </c>
      <c r="Q5" s="1106">
        <v>264366.61</v>
      </c>
      <c r="R5" s="1106">
        <v>89</v>
      </c>
      <c r="S5" s="1106">
        <v>699739.44</v>
      </c>
      <c r="T5" s="1106">
        <v>798</v>
      </c>
      <c r="U5" s="1106">
        <v>3127738.06</v>
      </c>
      <c r="V5" s="1106">
        <v>128</v>
      </c>
      <c r="W5" s="1106">
        <v>979502.78</v>
      </c>
      <c r="X5" s="1106">
        <v>22</v>
      </c>
      <c r="Y5" s="1106">
        <v>49470.37</v>
      </c>
      <c r="Z5" s="1106">
        <v>53412</v>
      </c>
      <c r="AA5" s="1106">
        <v>1966955.88</v>
      </c>
      <c r="AB5" s="1106">
        <v>73594</v>
      </c>
      <c r="AC5" s="1106">
        <v>19671452.57</v>
      </c>
      <c r="AE5" s="550"/>
    </row>
    <row r="6" spans="1:31" s="547" customFormat="1">
      <c r="A6" s="1101">
        <v>45017</v>
      </c>
      <c r="B6" s="1108">
        <v>11301</v>
      </c>
      <c r="C6" s="1108">
        <v>5084725.3</v>
      </c>
      <c r="D6" s="1109">
        <v>15</v>
      </c>
      <c r="E6" s="1109">
        <v>490272.87</v>
      </c>
      <c r="F6" s="1109">
        <v>3116</v>
      </c>
      <c r="G6" s="1109">
        <v>2167529.2599999998</v>
      </c>
      <c r="H6" s="1109">
        <v>218</v>
      </c>
      <c r="I6" s="1109">
        <v>44081.04</v>
      </c>
      <c r="J6" s="1109">
        <v>23</v>
      </c>
      <c r="K6" s="1109">
        <v>485.52</v>
      </c>
      <c r="L6" s="1109">
        <v>1369</v>
      </c>
      <c r="M6" s="1109">
        <v>3566.28</v>
      </c>
      <c r="N6" s="1109">
        <v>1500</v>
      </c>
      <c r="O6" s="1109">
        <v>3471280.29</v>
      </c>
      <c r="P6" s="1109">
        <v>1290</v>
      </c>
      <c r="Q6" s="1109">
        <v>243646.25</v>
      </c>
      <c r="R6" s="1109">
        <v>87</v>
      </c>
      <c r="S6" s="1109">
        <v>653396.11</v>
      </c>
      <c r="T6" s="1109">
        <v>768</v>
      </c>
      <c r="U6" s="1109">
        <v>3036279.79</v>
      </c>
      <c r="V6" s="1109">
        <v>128</v>
      </c>
      <c r="W6" s="1109">
        <v>889805.58</v>
      </c>
      <c r="X6" s="1109">
        <v>23</v>
      </c>
      <c r="Y6" s="1109">
        <v>55407.6</v>
      </c>
      <c r="Z6" s="1109">
        <v>50338</v>
      </c>
      <c r="AA6" s="1109">
        <v>1719939.65</v>
      </c>
      <c r="AB6" s="1110">
        <v>70176</v>
      </c>
      <c r="AC6" s="1109">
        <v>17860415.539999999</v>
      </c>
      <c r="AD6" s="548"/>
      <c r="AE6" s="548"/>
    </row>
    <row r="7" spans="1:31" s="547" customFormat="1">
      <c r="A7" s="1101">
        <v>45047</v>
      </c>
      <c r="B7" s="1109">
        <v>11341</v>
      </c>
      <c r="C7" s="1108">
        <v>5295743.57</v>
      </c>
      <c r="D7" s="1109">
        <v>15</v>
      </c>
      <c r="E7" s="1109">
        <v>487641.21</v>
      </c>
      <c r="F7" s="1109">
        <v>3152</v>
      </c>
      <c r="G7" s="1109">
        <v>2239806.12</v>
      </c>
      <c r="H7" s="1109">
        <v>220</v>
      </c>
      <c r="I7" s="1109">
        <v>43043.83</v>
      </c>
      <c r="J7" s="1109">
        <v>23</v>
      </c>
      <c r="K7" s="1109">
        <v>518.46</v>
      </c>
      <c r="L7" s="1109">
        <v>1349</v>
      </c>
      <c r="M7" s="1109">
        <v>3754.13</v>
      </c>
      <c r="N7" s="1109">
        <v>1497</v>
      </c>
      <c r="O7" s="1109">
        <v>3602356.95</v>
      </c>
      <c r="P7" s="1109">
        <v>1317</v>
      </c>
      <c r="Q7" s="1109">
        <v>246206.13</v>
      </c>
      <c r="R7" s="1109">
        <v>87</v>
      </c>
      <c r="S7" s="1109">
        <v>668218.11</v>
      </c>
      <c r="T7" s="1109">
        <v>767</v>
      </c>
      <c r="U7" s="1109">
        <v>3113781.09</v>
      </c>
      <c r="V7" s="1109">
        <v>128</v>
      </c>
      <c r="W7" s="1109">
        <v>914828.69</v>
      </c>
      <c r="X7" s="1109">
        <v>23</v>
      </c>
      <c r="Y7" s="1109">
        <v>55851.5</v>
      </c>
      <c r="Z7" s="1109">
        <v>50784</v>
      </c>
      <c r="AA7" s="1109">
        <v>1751190.62</v>
      </c>
      <c r="AB7" s="1109">
        <v>70703</v>
      </c>
      <c r="AC7" s="1109">
        <v>18422940.41</v>
      </c>
      <c r="AD7" s="548"/>
      <c r="AE7" s="548"/>
    </row>
    <row r="8" spans="1:31" s="547" customFormat="1">
      <c r="A8" s="1101">
        <v>45078</v>
      </c>
      <c r="B8" s="1109">
        <v>11355</v>
      </c>
      <c r="C8" s="1108">
        <v>5563382.1799999997</v>
      </c>
      <c r="D8" s="1109">
        <v>9</v>
      </c>
      <c r="E8" s="1109">
        <v>502327</v>
      </c>
      <c r="F8" s="1109">
        <v>3175</v>
      </c>
      <c r="G8" s="1109">
        <v>2294984.4700000002</v>
      </c>
      <c r="H8" s="1109">
        <v>223</v>
      </c>
      <c r="I8" s="1109">
        <v>41873.919999999998</v>
      </c>
      <c r="J8" s="1109">
        <v>23</v>
      </c>
      <c r="K8" s="1109">
        <v>609.41</v>
      </c>
      <c r="L8" s="1109">
        <v>1359</v>
      </c>
      <c r="M8" s="1109">
        <v>4517.7299999999996</v>
      </c>
      <c r="N8" s="1109">
        <v>1533</v>
      </c>
      <c r="O8" s="1109">
        <v>3728967.7</v>
      </c>
      <c r="P8" s="1109">
        <v>1343</v>
      </c>
      <c r="Q8" s="1109">
        <v>253460.92</v>
      </c>
      <c r="R8" s="1109">
        <v>87</v>
      </c>
      <c r="S8" s="1109">
        <v>674902.82</v>
      </c>
      <c r="T8" s="1109">
        <v>766</v>
      </c>
      <c r="U8" s="1109">
        <v>3065343.56</v>
      </c>
      <c r="V8" s="1109">
        <v>128</v>
      </c>
      <c r="W8" s="1109">
        <v>942021.08</v>
      </c>
      <c r="X8" s="1109">
        <v>23</v>
      </c>
      <c r="Y8" s="1109">
        <v>59299.74</v>
      </c>
      <c r="Z8" s="1109">
        <v>51337</v>
      </c>
      <c r="AA8" s="1109">
        <v>1915016.44</v>
      </c>
      <c r="AB8" s="1109">
        <v>71361</v>
      </c>
      <c r="AC8" s="1109">
        <v>19046706.970000003</v>
      </c>
      <c r="AD8" s="548"/>
      <c r="AE8" s="548"/>
    </row>
    <row r="9" spans="1:31" s="547" customFormat="1">
      <c r="A9" s="1101">
        <v>45108</v>
      </c>
      <c r="B9" s="1109">
        <v>11319</v>
      </c>
      <c r="C9" s="1108">
        <v>5753354.1200000001</v>
      </c>
      <c r="D9" s="1109">
        <v>9</v>
      </c>
      <c r="E9" s="1109">
        <v>502446.7</v>
      </c>
      <c r="F9" s="1109">
        <v>3175</v>
      </c>
      <c r="G9" s="1109">
        <v>2357342.58</v>
      </c>
      <c r="H9" s="1109">
        <v>223</v>
      </c>
      <c r="I9" s="1109">
        <v>41909.089999999997</v>
      </c>
      <c r="J9" s="1109">
        <v>23</v>
      </c>
      <c r="K9" s="1109">
        <v>668.8</v>
      </c>
      <c r="L9" s="1109">
        <v>1386</v>
      </c>
      <c r="M9" s="1109">
        <v>5428.56</v>
      </c>
      <c r="N9" s="1109">
        <v>1534</v>
      </c>
      <c r="O9" s="1109">
        <v>3880381.88</v>
      </c>
      <c r="P9" s="1109">
        <v>1359</v>
      </c>
      <c r="Q9" s="1109">
        <v>258988.06</v>
      </c>
      <c r="R9" s="1109">
        <v>88</v>
      </c>
      <c r="S9" s="1109">
        <v>688496.88</v>
      </c>
      <c r="T9" s="1109">
        <v>797</v>
      </c>
      <c r="U9" s="1109">
        <v>3125955.02</v>
      </c>
      <c r="V9" s="1109">
        <v>128</v>
      </c>
      <c r="W9" s="1109">
        <v>964438.82</v>
      </c>
      <c r="X9" s="1109">
        <v>22</v>
      </c>
      <c r="Y9" s="1109">
        <v>60556.86</v>
      </c>
      <c r="Z9" s="1109">
        <v>52106</v>
      </c>
      <c r="AA9" s="1109">
        <v>1959425.93</v>
      </c>
      <c r="AB9" s="1109">
        <v>72169</v>
      </c>
      <c r="AC9" s="1109">
        <v>19599393.299999997</v>
      </c>
      <c r="AD9" s="548"/>
      <c r="AE9" s="548"/>
    </row>
    <row r="10" spans="1:31" s="547" customFormat="1">
      <c r="A10" s="1101">
        <v>45139</v>
      </c>
      <c r="B10" s="1109">
        <v>11328</v>
      </c>
      <c r="C10" s="1109">
        <v>5763446.5999999996</v>
      </c>
      <c r="D10" s="1109">
        <v>9</v>
      </c>
      <c r="E10" s="1109">
        <v>492327.78</v>
      </c>
      <c r="F10" s="1109">
        <v>3184</v>
      </c>
      <c r="G10" s="1109">
        <v>2368095.34</v>
      </c>
      <c r="H10" s="1109">
        <v>223</v>
      </c>
      <c r="I10" s="1109">
        <v>42878.16</v>
      </c>
      <c r="J10" s="1109">
        <v>23</v>
      </c>
      <c r="K10" s="1109">
        <v>686.17</v>
      </c>
      <c r="L10" s="1109">
        <v>1419</v>
      </c>
      <c r="M10" s="1109">
        <v>5776.31</v>
      </c>
      <c r="N10" s="1109">
        <v>1559</v>
      </c>
      <c r="O10" s="1109">
        <v>3910469.07</v>
      </c>
      <c r="P10" s="1109">
        <v>1400</v>
      </c>
      <c r="Q10" s="1109">
        <v>264366.61</v>
      </c>
      <c r="R10" s="1109">
        <v>89</v>
      </c>
      <c r="S10" s="1109">
        <v>699739.44</v>
      </c>
      <c r="T10" s="1109">
        <v>798</v>
      </c>
      <c r="U10" s="1109">
        <v>3127738.06</v>
      </c>
      <c r="V10" s="1109">
        <v>128</v>
      </c>
      <c r="W10" s="1109">
        <v>979502.78</v>
      </c>
      <c r="X10" s="1109">
        <v>22</v>
      </c>
      <c r="Y10" s="1109">
        <v>49470.37</v>
      </c>
      <c r="Z10" s="1109">
        <v>53412</v>
      </c>
      <c r="AA10" s="1109">
        <v>1966955.88</v>
      </c>
      <c r="AB10" s="1109">
        <v>73594</v>
      </c>
      <c r="AC10" s="1109">
        <v>19671452.57</v>
      </c>
      <c r="AD10" s="548"/>
      <c r="AE10" s="548"/>
    </row>
    <row r="11" spans="1:31" s="547" customFormat="1">
      <c r="A11" s="1466" t="s">
        <v>1090</v>
      </c>
      <c r="B11" s="1466"/>
      <c r="C11" s="1466"/>
      <c r="D11" s="1466"/>
      <c r="E11" s="1466"/>
      <c r="F11" s="1466"/>
      <c r="G11" s="1466"/>
      <c r="H11" s="1466"/>
      <c r="I11" s="1466"/>
      <c r="J11" s="1466"/>
      <c r="K11" s="1466"/>
      <c r="L11" s="1466"/>
      <c r="M11" s="1466"/>
      <c r="N11" s="1466"/>
      <c r="O11" s="1466"/>
      <c r="P11" s="1466"/>
      <c r="Q11" s="1466"/>
      <c r="R11" s="1466"/>
      <c r="S11" s="1466"/>
      <c r="T11" s="1466"/>
      <c r="U11" s="1466"/>
      <c r="V11" s="1466"/>
      <c r="W11" s="1466"/>
      <c r="X11" s="1466"/>
      <c r="Y11" s="1466"/>
      <c r="Z11" s="1466"/>
    </row>
    <row r="12" spans="1:31" s="547" customFormat="1">
      <c r="A12" s="1466" t="s">
        <v>1089</v>
      </c>
      <c r="B12" s="1466"/>
      <c r="C12" s="1466"/>
      <c r="D12" s="1466"/>
      <c r="E12" s="1466"/>
      <c r="F12" s="1466"/>
      <c r="G12" s="1466"/>
      <c r="H12" s="1466"/>
      <c r="I12" s="1466"/>
      <c r="J12" s="1466"/>
      <c r="K12" s="1466"/>
      <c r="L12" s="1466"/>
      <c r="M12" s="1466"/>
      <c r="N12" s="1466"/>
      <c r="O12" s="1466"/>
      <c r="P12" s="1466"/>
      <c r="Q12" s="1466"/>
      <c r="R12" s="1466"/>
      <c r="S12" s="1466"/>
      <c r="T12" s="1466"/>
      <c r="U12" s="1466"/>
      <c r="V12" s="1466"/>
      <c r="W12" s="1466"/>
      <c r="X12" s="1466"/>
      <c r="Y12" s="1466"/>
      <c r="Z12" s="1466"/>
    </row>
    <row r="13" spans="1:31" s="547" customFormat="1">
      <c r="A13" s="1468" t="s">
        <v>1289</v>
      </c>
      <c r="B13" s="1466"/>
      <c r="C13" s="1466"/>
      <c r="D13" s="1466"/>
      <c r="E13" s="1466"/>
      <c r="F13" s="1466"/>
      <c r="G13" s="1466"/>
      <c r="H13" s="1466"/>
      <c r="I13" s="1466"/>
      <c r="J13" s="1466"/>
      <c r="K13" s="1466"/>
      <c r="L13" s="1466"/>
      <c r="M13" s="1466"/>
      <c r="N13" s="1466"/>
      <c r="O13" s="1466"/>
      <c r="P13" s="1466"/>
      <c r="Q13" s="1466"/>
      <c r="R13" s="1466"/>
      <c r="S13" s="1466"/>
      <c r="T13" s="1466"/>
      <c r="U13" s="1466"/>
      <c r="V13" s="1466"/>
      <c r="W13" s="1466"/>
      <c r="X13" s="1466"/>
      <c r="Y13" s="1466"/>
      <c r="Z13" s="1466"/>
    </row>
    <row r="14" spans="1:31" s="547" customFormat="1">
      <c r="A14" s="1469" t="s">
        <v>1088</v>
      </c>
      <c r="B14" s="1469"/>
      <c r="C14" s="1469"/>
      <c r="D14" s="1469"/>
      <c r="E14" s="1469"/>
      <c r="F14" s="1469"/>
      <c r="G14" s="1469"/>
      <c r="H14" s="1469"/>
      <c r="I14" s="1469"/>
      <c r="J14" s="1469"/>
      <c r="K14" s="1469"/>
      <c r="L14" s="1469"/>
      <c r="M14" s="1469"/>
      <c r="N14" s="1469"/>
      <c r="O14" s="1469"/>
      <c r="P14" s="1469"/>
      <c r="Q14" s="1469"/>
      <c r="R14" s="1469"/>
      <c r="S14" s="1469"/>
      <c r="T14" s="1469"/>
      <c r="U14" s="1469"/>
      <c r="V14" s="1469"/>
      <c r="W14" s="1469"/>
      <c r="X14" s="1469"/>
      <c r="Y14" s="1469"/>
      <c r="Z14" s="1469"/>
      <c r="AE14" s="544"/>
    </row>
    <row r="15" spans="1:31" s="547" customFormat="1">
      <c r="AE15" s="544"/>
    </row>
    <row r="16" spans="1:31">
      <c r="C16" s="546"/>
      <c r="I16" s="545"/>
      <c r="J16" s="545"/>
    </row>
  </sheetData>
  <mergeCells count="20">
    <mergeCell ref="A1:Z1"/>
    <mergeCell ref="A2:A3"/>
    <mergeCell ref="B2:C2"/>
    <mergeCell ref="D2:E2"/>
    <mergeCell ref="F2:G2"/>
    <mergeCell ref="H2:I2"/>
    <mergeCell ref="J2:K2"/>
    <mergeCell ref="L2:M2"/>
    <mergeCell ref="N2:O2"/>
    <mergeCell ref="P2:Q2"/>
    <mergeCell ref="A14:Z14"/>
    <mergeCell ref="A11:Z11"/>
    <mergeCell ref="A12:Z12"/>
    <mergeCell ref="A13:Z13"/>
    <mergeCell ref="AB2:AC2"/>
    <mergeCell ref="R2:S2"/>
    <mergeCell ref="T2:U2"/>
    <mergeCell ref="V2:W2"/>
    <mergeCell ref="X2:Y2"/>
    <mergeCell ref="Z2:AA2"/>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I1"/>
    </sheetView>
  </sheetViews>
  <sheetFormatPr defaultRowHeight="15"/>
  <cols>
    <col min="1" max="1" width="20.7109375" style="566" bestFit="1" customWidth="1"/>
    <col min="2" max="9" width="12.140625" style="566" customWidth="1"/>
    <col min="10" max="10" width="10.28515625" style="566" customWidth="1"/>
    <col min="11" max="16384" width="9.140625" style="566"/>
  </cols>
  <sheetData>
    <row r="1" spans="1:10" s="564" customFormat="1">
      <c r="A1" s="1481" t="s">
        <v>1112</v>
      </c>
      <c r="B1" s="1482"/>
      <c r="C1" s="1482"/>
      <c r="D1" s="1482"/>
      <c r="E1" s="1482"/>
      <c r="F1" s="1482"/>
      <c r="G1" s="1482"/>
      <c r="H1" s="1482"/>
      <c r="I1" s="1483"/>
      <c r="J1" s="563"/>
    </row>
    <row r="2" spans="1:10">
      <c r="A2" s="1484" t="s">
        <v>1113</v>
      </c>
      <c r="B2" s="1111"/>
      <c r="C2" s="1486" t="s">
        <v>1114</v>
      </c>
      <c r="D2" s="1486"/>
      <c r="E2" s="1486"/>
      <c r="F2" s="1486"/>
      <c r="G2" s="1486"/>
      <c r="H2" s="1486"/>
      <c r="I2" s="1486"/>
      <c r="J2" s="565"/>
    </row>
    <row r="3" spans="1:10">
      <c r="A3" s="1485"/>
      <c r="B3" s="1112">
        <v>44440</v>
      </c>
      <c r="C3" s="1112">
        <v>44531</v>
      </c>
      <c r="D3" s="1112">
        <v>44621</v>
      </c>
      <c r="E3" s="1112">
        <v>44713</v>
      </c>
      <c r="F3" s="1112">
        <v>44805</v>
      </c>
      <c r="G3" s="1113">
        <v>44896</v>
      </c>
      <c r="H3" s="1113">
        <v>44986</v>
      </c>
      <c r="I3" s="1113">
        <v>45078</v>
      </c>
      <c r="J3" s="567"/>
    </row>
    <row r="4" spans="1:10" ht="30">
      <c r="A4" s="1114" t="s">
        <v>1115</v>
      </c>
      <c r="B4" s="1115">
        <v>3296</v>
      </c>
      <c r="C4" s="1115">
        <v>3280</v>
      </c>
      <c r="D4" s="1115">
        <v>3261</v>
      </c>
      <c r="E4" s="1116">
        <v>3110</v>
      </c>
      <c r="F4" s="1116">
        <v>3176</v>
      </c>
      <c r="G4" s="1116">
        <v>3176</v>
      </c>
      <c r="H4" s="1117">
        <v>3448</v>
      </c>
      <c r="I4" s="1118" t="s">
        <v>1116</v>
      </c>
      <c r="J4" s="568"/>
    </row>
    <row r="5" spans="1:10">
      <c r="A5" s="1114" t="s">
        <v>1117</v>
      </c>
      <c r="B5" s="1115">
        <v>1353</v>
      </c>
      <c r="C5" s="1115">
        <v>174</v>
      </c>
      <c r="D5" s="1115">
        <v>166</v>
      </c>
      <c r="E5" s="1116">
        <v>133</v>
      </c>
      <c r="F5" s="1116">
        <v>166</v>
      </c>
      <c r="G5" s="1116">
        <v>57</v>
      </c>
      <c r="H5" s="1117">
        <v>166</v>
      </c>
      <c r="I5" s="1118" t="s">
        <v>1118</v>
      </c>
      <c r="J5" s="568"/>
    </row>
    <row r="6" spans="1:10">
      <c r="A6" s="1114" t="s">
        <v>1119</v>
      </c>
      <c r="B6" s="1115">
        <v>269</v>
      </c>
      <c r="C6" s="1115">
        <v>269</v>
      </c>
      <c r="D6" s="1115">
        <v>824</v>
      </c>
      <c r="E6" s="1116">
        <v>687</v>
      </c>
      <c r="F6" s="1116">
        <v>687</v>
      </c>
      <c r="G6" s="1116">
        <v>656</v>
      </c>
      <c r="H6" s="1117">
        <v>656</v>
      </c>
      <c r="I6" s="1118" t="s">
        <v>1120</v>
      </c>
      <c r="J6" s="568"/>
    </row>
    <row r="7" spans="1:10">
      <c r="A7" s="1114" t="s">
        <v>1121</v>
      </c>
      <c r="B7" s="1115">
        <v>0</v>
      </c>
      <c r="C7" s="1115">
        <v>0</v>
      </c>
      <c r="D7" s="1115">
        <v>0</v>
      </c>
      <c r="E7" s="1116">
        <v>0</v>
      </c>
      <c r="F7" s="1116">
        <v>0</v>
      </c>
      <c r="G7" s="1116">
        <v>0</v>
      </c>
      <c r="H7" s="1117">
        <v>0</v>
      </c>
      <c r="I7" s="1118" t="s">
        <v>1122</v>
      </c>
      <c r="J7" s="568"/>
    </row>
    <row r="8" spans="1:10">
      <c r="A8" s="1114" t="s">
        <v>1123</v>
      </c>
      <c r="B8" s="1115">
        <v>669</v>
      </c>
      <c r="C8" s="1115">
        <v>120</v>
      </c>
      <c r="D8" s="1115">
        <v>594</v>
      </c>
      <c r="E8" s="1116">
        <v>547</v>
      </c>
      <c r="F8" s="1116">
        <v>581</v>
      </c>
      <c r="G8" s="1116">
        <v>213</v>
      </c>
      <c r="H8" s="1117">
        <v>219</v>
      </c>
      <c r="I8" s="1118" t="s">
        <v>1124</v>
      </c>
      <c r="J8" s="568"/>
    </row>
    <row r="9" spans="1:10">
      <c r="A9" s="1114" t="s">
        <v>1125</v>
      </c>
      <c r="B9" s="1115">
        <v>1505</v>
      </c>
      <c r="C9" s="1115">
        <v>1495</v>
      </c>
      <c r="D9" s="1115">
        <v>1505</v>
      </c>
      <c r="E9" s="1116">
        <v>213</v>
      </c>
      <c r="F9" s="1116">
        <v>206</v>
      </c>
      <c r="G9" s="1116">
        <v>197</v>
      </c>
      <c r="H9" s="1117">
        <v>1416</v>
      </c>
      <c r="I9" s="1118" t="s">
        <v>1126</v>
      </c>
      <c r="J9" s="568"/>
    </row>
    <row r="10" spans="1:10">
      <c r="A10" s="1114" t="s">
        <v>1127</v>
      </c>
      <c r="B10" s="1115">
        <v>42</v>
      </c>
      <c r="C10" s="1115">
        <v>42</v>
      </c>
      <c r="D10" s="1115">
        <v>42</v>
      </c>
      <c r="E10" s="1116">
        <v>12</v>
      </c>
      <c r="F10" s="1116">
        <v>42</v>
      </c>
      <c r="G10" s="1116">
        <v>12</v>
      </c>
      <c r="H10" s="1117">
        <v>12</v>
      </c>
      <c r="I10" s="1118" t="s">
        <v>1128</v>
      </c>
      <c r="J10" s="568"/>
    </row>
    <row r="11" spans="1:10">
      <c r="A11" s="1114" t="s">
        <v>398</v>
      </c>
      <c r="B11" s="1119">
        <v>39160</v>
      </c>
      <c r="C11" s="1119">
        <v>34051</v>
      </c>
      <c r="D11" s="1119">
        <v>39570</v>
      </c>
      <c r="E11" s="1116">
        <v>35000</v>
      </c>
      <c r="F11" s="1116">
        <v>39239</v>
      </c>
      <c r="G11" s="1116">
        <v>37132</v>
      </c>
      <c r="H11" s="1117">
        <v>42369</v>
      </c>
      <c r="I11" s="1118" t="s">
        <v>1129</v>
      </c>
      <c r="J11" s="569"/>
    </row>
    <row r="12" spans="1:10">
      <c r="A12" s="1120" t="s">
        <v>139</v>
      </c>
      <c r="B12" s="1121">
        <v>46293</v>
      </c>
      <c r="C12" s="1121">
        <v>39431</v>
      </c>
      <c r="D12" s="1121">
        <v>45962</v>
      </c>
      <c r="E12" s="1121">
        <v>39702</v>
      </c>
      <c r="F12" s="1121" t="s">
        <v>1130</v>
      </c>
      <c r="G12" s="1121">
        <v>41443</v>
      </c>
      <c r="H12" s="1122">
        <v>48286</v>
      </c>
      <c r="I12" s="1123">
        <v>43199</v>
      </c>
      <c r="J12" s="570"/>
    </row>
    <row r="13" spans="1:10">
      <c r="A13" s="571" t="s">
        <v>1131</v>
      </c>
      <c r="B13" s="571"/>
      <c r="C13" s="571"/>
      <c r="D13" s="569"/>
      <c r="E13" s="569"/>
      <c r="F13" s="569"/>
      <c r="G13" s="569"/>
      <c r="H13" s="569"/>
      <c r="I13" s="569"/>
      <c r="J13" s="569"/>
    </row>
  </sheetData>
  <mergeCells count="3">
    <mergeCell ref="A1:I1"/>
    <mergeCell ref="A2:A3"/>
    <mergeCell ref="C2:I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0" sqref="A10"/>
    </sheetView>
  </sheetViews>
  <sheetFormatPr defaultColWidth="9.140625" defaultRowHeight="15"/>
  <cols>
    <col min="1" max="1" width="14.5703125" style="553" bestFit="1" customWidth="1"/>
    <col min="2" max="3" width="17.7109375" style="553" bestFit="1" customWidth="1"/>
    <col min="4" max="4" width="19.28515625" style="553" bestFit="1" customWidth="1"/>
    <col min="5" max="6" width="17.7109375" style="553" bestFit="1" customWidth="1"/>
    <col min="7" max="7" width="18.5703125" style="553" bestFit="1" customWidth="1"/>
    <col min="8" max="8" width="15.28515625" style="553" bestFit="1" customWidth="1"/>
    <col min="9" max="9" width="13.85546875" style="553" bestFit="1" customWidth="1"/>
    <col min="10" max="10" width="15.42578125" style="553" bestFit="1" customWidth="1"/>
    <col min="11" max="11" width="19.5703125" style="553" bestFit="1" customWidth="1"/>
    <col min="12" max="13" width="13.7109375" style="553" bestFit="1" customWidth="1"/>
    <col min="14" max="16384" width="9.140625" style="553"/>
  </cols>
  <sheetData>
    <row r="1" spans="1:14">
      <c r="A1" s="1488" t="s">
        <v>1111</v>
      </c>
      <c r="B1" s="1488"/>
      <c r="C1" s="1488"/>
      <c r="D1" s="1488"/>
      <c r="E1" s="1488"/>
      <c r="F1" s="1488"/>
      <c r="G1" s="1488"/>
      <c r="H1" s="1488"/>
      <c r="I1" s="1488"/>
      <c r="J1" s="1488"/>
      <c r="K1" s="1488"/>
    </row>
    <row r="2" spans="1:14" s="555" customFormat="1">
      <c r="A2" s="1491" t="s">
        <v>160</v>
      </c>
      <c r="B2" s="1491" t="s">
        <v>1110</v>
      </c>
      <c r="C2" s="1491"/>
      <c r="D2" s="1491"/>
      <c r="E2" s="1492" t="s">
        <v>1109</v>
      </c>
      <c r="F2" s="1492"/>
      <c r="G2" s="1492"/>
      <c r="H2" s="1491" t="s">
        <v>1108</v>
      </c>
      <c r="I2" s="1491"/>
      <c r="J2" s="1491"/>
      <c r="K2" s="1493" t="s">
        <v>1107</v>
      </c>
    </row>
    <row r="3" spans="1:14" s="555" customFormat="1" ht="30">
      <c r="A3" s="1492"/>
      <c r="B3" s="1124" t="s">
        <v>1106</v>
      </c>
      <c r="C3" s="1124" t="s">
        <v>1105</v>
      </c>
      <c r="D3" s="1124" t="s">
        <v>139</v>
      </c>
      <c r="E3" s="1124" t="s">
        <v>1106</v>
      </c>
      <c r="F3" s="1124" t="s">
        <v>1105</v>
      </c>
      <c r="G3" s="1124" t="s">
        <v>139</v>
      </c>
      <c r="H3" s="1124" t="s">
        <v>1106</v>
      </c>
      <c r="I3" s="1124" t="s">
        <v>1105</v>
      </c>
      <c r="J3" s="1124" t="s">
        <v>139</v>
      </c>
      <c r="K3" s="1493"/>
    </row>
    <row r="4" spans="1:14" s="562" customFormat="1">
      <c r="A4" s="1125" t="s">
        <v>78</v>
      </c>
      <c r="B4" s="1126">
        <v>7754915.5028395513</v>
      </c>
      <c r="C4" s="1126">
        <v>2752441.5616756701</v>
      </c>
      <c r="D4" s="1126">
        <v>10507357.064515222</v>
      </c>
      <c r="E4" s="1126">
        <v>7738932.5187582662</v>
      </c>
      <c r="F4" s="1126">
        <v>2692199.1116188727</v>
      </c>
      <c r="G4" s="1126">
        <v>10431131.63037714</v>
      </c>
      <c r="H4" s="1126">
        <v>15982.974081285487</v>
      </c>
      <c r="I4" s="1126">
        <v>60242.450056797657</v>
      </c>
      <c r="J4" s="1126">
        <v>76225.424138083137</v>
      </c>
      <c r="K4" s="1126">
        <v>3942030.6769684507</v>
      </c>
    </row>
    <row r="5" spans="1:14" s="562" customFormat="1">
      <c r="A5" s="1125" t="s">
        <v>79</v>
      </c>
      <c r="B5" s="1127">
        <f>SUM(B6:B10)</f>
        <v>3541056.7306188955</v>
      </c>
      <c r="C5" s="1127">
        <f t="shared" ref="C5:J5" si="0">SUM(C6:C10)</f>
        <v>1050030.7701241325</v>
      </c>
      <c r="D5" s="1127">
        <f t="shared" si="0"/>
        <v>4591087.5007430278</v>
      </c>
      <c r="E5" s="1127">
        <f t="shared" si="0"/>
        <v>3311964.6663441649</v>
      </c>
      <c r="F5" s="1127">
        <f t="shared" si="0"/>
        <v>1005857.9697101605</v>
      </c>
      <c r="G5" s="1127">
        <f t="shared" si="0"/>
        <v>4317822.6360543258</v>
      </c>
      <c r="H5" s="1127">
        <f t="shared" si="0"/>
        <v>229092.06427473109</v>
      </c>
      <c r="I5" s="1127">
        <f t="shared" si="0"/>
        <v>44172.800413971861</v>
      </c>
      <c r="J5" s="1127">
        <f t="shared" si="0"/>
        <v>273264.86468870298</v>
      </c>
      <c r="K5" s="1128">
        <v>4637564.6655939966</v>
      </c>
    </row>
    <row r="6" spans="1:14" s="555" customFormat="1">
      <c r="A6" s="1129">
        <v>45017</v>
      </c>
      <c r="B6" s="1130">
        <v>630364.55544991314</v>
      </c>
      <c r="C6" s="1130">
        <v>194969.54969826492</v>
      </c>
      <c r="D6" s="1130">
        <v>825334.10514817806</v>
      </c>
      <c r="E6" s="1131">
        <v>526542.47811478528</v>
      </c>
      <c r="F6" s="1131">
        <v>177356.79436209862</v>
      </c>
      <c r="G6" s="1131">
        <v>703899.27247688384</v>
      </c>
      <c r="H6" s="1131">
        <v>103822.08460356813</v>
      </c>
      <c r="I6" s="1131">
        <v>17612.755336166323</v>
      </c>
      <c r="J6" s="1131">
        <v>121434.83993973446</v>
      </c>
      <c r="K6" s="1132">
        <v>4161821.6524216216</v>
      </c>
    </row>
    <row r="7" spans="1:14" s="555" customFormat="1">
      <c r="A7" s="1129">
        <v>45047</v>
      </c>
      <c r="B7" s="1130">
        <v>654531.9182737373</v>
      </c>
      <c r="C7" s="1130">
        <v>204239.63954114023</v>
      </c>
      <c r="D7" s="1130">
        <v>858771.55781487701</v>
      </c>
      <c r="E7" s="1131">
        <v>607164.3530044459</v>
      </c>
      <c r="F7" s="1131">
        <v>194186.75724273408</v>
      </c>
      <c r="G7" s="1131">
        <v>801351.1102471801</v>
      </c>
      <c r="H7" s="1131">
        <v>47367.538000850938</v>
      </c>
      <c r="I7" s="1131">
        <v>10052.882298406166</v>
      </c>
      <c r="J7" s="1131">
        <v>57420.420299257094</v>
      </c>
      <c r="K7" s="1132">
        <v>4320468.3773596529</v>
      </c>
    </row>
    <row r="8" spans="1:14" s="555" customFormat="1">
      <c r="A8" s="1129">
        <v>45078</v>
      </c>
      <c r="B8" s="1130">
        <v>743586.25449642562</v>
      </c>
      <c r="C8" s="1130">
        <v>202561.17773664027</v>
      </c>
      <c r="D8" s="1130">
        <v>946147.4322330663</v>
      </c>
      <c r="E8" s="1130">
        <v>747496.75067409128</v>
      </c>
      <c r="F8" s="1130">
        <v>200673.00563964405</v>
      </c>
      <c r="G8" s="1130">
        <v>948169.75631373515</v>
      </c>
      <c r="H8" s="1130">
        <v>-3910.5161776651221</v>
      </c>
      <c r="I8" s="1130">
        <v>1888.1720969963717</v>
      </c>
      <c r="J8" s="1130">
        <v>-2022.3440806687577</v>
      </c>
      <c r="K8" s="1132">
        <v>4439187.2095263712</v>
      </c>
    </row>
    <row r="9" spans="1:14" s="555" customFormat="1">
      <c r="A9" s="1129">
        <v>45108</v>
      </c>
      <c r="B9" s="1133">
        <v>772117.0137418604</v>
      </c>
      <c r="C9" s="1133">
        <v>228144.86254587211</v>
      </c>
      <c r="D9" s="1134">
        <v>1000261.8762877327</v>
      </c>
      <c r="E9" s="1133">
        <v>699495.03696528636</v>
      </c>
      <c r="F9" s="1135">
        <v>218720.86283249647</v>
      </c>
      <c r="G9" s="1136">
        <v>918215.89979778253</v>
      </c>
      <c r="H9" s="1135">
        <v>72622.016776574019</v>
      </c>
      <c r="I9" s="1135">
        <v>9423.9997133760007</v>
      </c>
      <c r="J9" s="1136">
        <v>82046.016489950038</v>
      </c>
      <c r="K9" s="1137">
        <v>4637564.6655939966</v>
      </c>
      <c r="L9" s="561"/>
      <c r="M9" s="560"/>
    </row>
    <row r="10" spans="1:14" s="555" customFormat="1">
      <c r="A10" s="1129">
        <v>45139</v>
      </c>
      <c r="B10" s="1133">
        <v>740456.98865695903</v>
      </c>
      <c r="C10" s="1133">
        <v>220115.54060221498</v>
      </c>
      <c r="D10" s="1133">
        <v>960572.52925917367</v>
      </c>
      <c r="E10" s="1133">
        <v>731266.04758555628</v>
      </c>
      <c r="F10" s="1133">
        <v>214920.54963318724</v>
      </c>
      <c r="G10" s="1133">
        <v>946186.59721874446</v>
      </c>
      <c r="H10" s="1133">
        <v>9190.9410714031255</v>
      </c>
      <c r="I10" s="1133">
        <v>5194.9909690269997</v>
      </c>
      <c r="J10" s="1133">
        <v>14385.93204043014</v>
      </c>
      <c r="K10" s="1137">
        <v>4663480.1421464793</v>
      </c>
      <c r="L10" s="561"/>
      <c r="M10" s="560"/>
    </row>
    <row r="11" spans="1:14" s="555" customFormat="1">
      <c r="A11" s="559"/>
      <c r="B11" s="558"/>
      <c r="C11" s="558"/>
      <c r="D11" s="558"/>
      <c r="E11" s="557"/>
      <c r="F11" s="557"/>
      <c r="G11" s="557"/>
      <c r="H11" s="557"/>
      <c r="I11" s="557"/>
      <c r="J11" s="557"/>
      <c r="K11" s="556"/>
    </row>
    <row r="12" spans="1:14">
      <c r="A12" s="1490" t="s">
        <v>1288</v>
      </c>
      <c r="B12" s="1490"/>
      <c r="C12" s="1490"/>
      <c r="D12" s="1490"/>
      <c r="E12" s="1490"/>
      <c r="F12" s="1490"/>
      <c r="G12" s="1490"/>
      <c r="H12" s="1490"/>
      <c r="I12" s="1490"/>
      <c r="J12" s="1490"/>
      <c r="K12" s="1490"/>
      <c r="L12" s="555"/>
      <c r="M12" s="555"/>
      <c r="N12" s="554"/>
    </row>
    <row r="13" spans="1:14">
      <c r="A13" s="1489" t="s">
        <v>1373</v>
      </c>
      <c r="B13" s="1489" t="s">
        <v>1104</v>
      </c>
      <c r="C13" s="1489" t="s">
        <v>1104</v>
      </c>
      <c r="D13" s="1489" t="s">
        <v>1104</v>
      </c>
      <c r="E13" s="1489" t="s">
        <v>1104</v>
      </c>
      <c r="F13" s="1489" t="s">
        <v>1104</v>
      </c>
      <c r="G13" s="1489" t="s">
        <v>1104</v>
      </c>
      <c r="H13" s="1489" t="s">
        <v>1104</v>
      </c>
      <c r="I13" s="1489" t="s">
        <v>1104</v>
      </c>
      <c r="J13" s="1489" t="s">
        <v>1104</v>
      </c>
      <c r="K13" s="1489" t="s">
        <v>1104</v>
      </c>
      <c r="L13" s="554"/>
      <c r="M13" s="554"/>
    </row>
    <row r="14" spans="1:14">
      <c r="A14" s="1487" t="s">
        <v>176</v>
      </c>
      <c r="B14" s="1487"/>
      <c r="C14" s="1487"/>
      <c r="D14" s="1487"/>
      <c r="E14" s="1487"/>
      <c r="F14" s="1487"/>
      <c r="G14" s="1487"/>
      <c r="H14" s="1487"/>
      <c r="I14" s="1487"/>
      <c r="J14" s="1487"/>
      <c r="K14" s="1487"/>
    </row>
  </sheetData>
  <mergeCells count="9">
    <mergeCell ref="A14:K14"/>
    <mergeCell ref="A1:K1"/>
    <mergeCell ref="A13:K13"/>
    <mergeCell ref="A12:K12"/>
    <mergeCell ref="A2:A3"/>
    <mergeCell ref="B2:D2"/>
    <mergeCell ref="E2:G2"/>
    <mergeCell ref="H2:J2"/>
    <mergeCell ref="K2:K3"/>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activeCell="A2" sqref="A2:A3"/>
    </sheetView>
  </sheetViews>
  <sheetFormatPr defaultColWidth="8.85546875" defaultRowHeight="15"/>
  <cols>
    <col min="1" max="1" width="8.140625" style="668" bestFit="1" customWidth="1"/>
    <col min="2" max="2" width="36.85546875" style="668" bestFit="1" customWidth="1"/>
    <col min="3" max="3" width="12.42578125" style="668" bestFit="1" customWidth="1"/>
    <col min="4" max="4" width="19.5703125" style="668" bestFit="1" customWidth="1"/>
    <col min="5" max="6" width="18.42578125" style="668" bestFit="1" customWidth="1"/>
    <col min="7" max="7" width="16.140625" style="668" bestFit="1" customWidth="1"/>
    <col min="8" max="8" width="16.5703125" style="668" bestFit="1" customWidth="1"/>
    <col min="9" max="9" width="16.42578125" style="578" bestFit="1" customWidth="1"/>
    <col min="10" max="10" width="19.5703125" style="578" bestFit="1" customWidth="1"/>
    <col min="11" max="11" width="15.7109375" style="668" bestFit="1" customWidth="1"/>
    <col min="12" max="12" width="15.85546875" style="668" bestFit="1" customWidth="1"/>
    <col min="13" max="13" width="17.28515625" style="668" bestFit="1" customWidth="1"/>
    <col min="14" max="14" width="17" style="668" bestFit="1" customWidth="1"/>
    <col min="15" max="16384" width="8.85546875" style="668"/>
  </cols>
  <sheetData>
    <row r="1" spans="1:14" s="572" customFormat="1">
      <c r="A1" s="1494" t="s">
        <v>60</v>
      </c>
      <c r="B1" s="1494"/>
      <c r="C1" s="1494"/>
      <c r="D1" s="1494"/>
      <c r="I1" s="573"/>
      <c r="J1" s="573"/>
    </row>
    <row r="2" spans="1:14" s="572" customFormat="1">
      <c r="A2" s="1495" t="s">
        <v>1132</v>
      </c>
      <c r="B2" s="1495" t="s">
        <v>1133</v>
      </c>
      <c r="C2" s="1497" t="s">
        <v>78</v>
      </c>
      <c r="D2" s="1497"/>
      <c r="E2" s="1497"/>
      <c r="F2" s="1497"/>
      <c r="G2" s="1497"/>
      <c r="H2" s="1497"/>
      <c r="I2" s="1498" t="s">
        <v>79</v>
      </c>
      <c r="J2" s="1499"/>
      <c r="K2" s="1499"/>
      <c r="L2" s="1499"/>
      <c r="M2" s="1499"/>
      <c r="N2" s="1499"/>
    </row>
    <row r="3" spans="1:14" s="574" customFormat="1" ht="120">
      <c r="A3" s="1496"/>
      <c r="B3" s="1495"/>
      <c r="C3" s="1138" t="s">
        <v>1134</v>
      </c>
      <c r="D3" s="1138" t="s">
        <v>1135</v>
      </c>
      <c r="E3" s="1138" t="s">
        <v>1136</v>
      </c>
      <c r="F3" s="1138" t="s">
        <v>1137</v>
      </c>
      <c r="G3" s="1138" t="s">
        <v>1138</v>
      </c>
      <c r="H3" s="1138" t="s">
        <v>1139</v>
      </c>
      <c r="I3" s="1139" t="s">
        <v>1374</v>
      </c>
      <c r="J3" s="1139" t="s">
        <v>1375</v>
      </c>
      <c r="K3" s="1139" t="s">
        <v>1376</v>
      </c>
      <c r="L3" s="1139" t="s">
        <v>1377</v>
      </c>
      <c r="M3" s="1139" t="s">
        <v>1378</v>
      </c>
      <c r="N3" s="1139" t="s">
        <v>1379</v>
      </c>
    </row>
    <row r="4" spans="1:14" s="572" customFormat="1">
      <c r="A4" s="1140" t="s">
        <v>1140</v>
      </c>
      <c r="B4" s="1141" t="s">
        <v>1141</v>
      </c>
      <c r="C4" s="1142"/>
      <c r="D4" s="1142"/>
      <c r="E4" s="1140"/>
      <c r="F4" s="1140"/>
      <c r="G4" s="1140"/>
      <c r="H4" s="1143"/>
      <c r="I4" s="1144"/>
      <c r="J4" s="1144"/>
      <c r="K4" s="1145"/>
      <c r="L4" s="1146"/>
      <c r="M4" s="1146"/>
      <c r="N4" s="1146"/>
    </row>
    <row r="5" spans="1:14">
      <c r="A5" s="1141" t="s">
        <v>1142</v>
      </c>
      <c r="B5" s="1141" t="s">
        <v>1143</v>
      </c>
      <c r="C5" s="1147"/>
      <c r="D5" s="1147"/>
      <c r="E5" s="1147"/>
      <c r="F5" s="1147"/>
      <c r="G5" s="1147"/>
      <c r="H5" s="1148"/>
      <c r="I5" s="1144"/>
      <c r="J5" s="1144"/>
      <c r="K5" s="1145"/>
      <c r="L5" s="1149"/>
      <c r="M5" s="1149"/>
      <c r="N5" s="1149"/>
    </row>
    <row r="6" spans="1:14">
      <c r="A6" s="1150">
        <v>1</v>
      </c>
      <c r="B6" s="1151" t="s">
        <v>1144</v>
      </c>
      <c r="C6" s="1152">
        <v>32</v>
      </c>
      <c r="D6" s="1152">
        <v>628550</v>
      </c>
      <c r="E6" s="1152">
        <v>5352764.862291445</v>
      </c>
      <c r="F6" s="1152">
        <v>5367160.0002608728</v>
      </c>
      <c r="G6" s="1152">
        <v>-14395.137969428883</v>
      </c>
      <c r="H6" s="1152">
        <v>95625.577594057526</v>
      </c>
      <c r="I6" s="1152">
        <v>34</v>
      </c>
      <c r="J6" s="1152">
        <v>762912</v>
      </c>
      <c r="K6" s="1152">
        <v>2128972.8527086177</v>
      </c>
      <c r="L6" s="1152">
        <v>2144736.296765517</v>
      </c>
      <c r="M6" s="1152">
        <v>-15763.444056898934</v>
      </c>
      <c r="N6" s="1152">
        <v>82759.912559878096</v>
      </c>
    </row>
    <row r="7" spans="1:14">
      <c r="A7" s="1150">
        <v>2</v>
      </c>
      <c r="B7" s="1151" t="s">
        <v>1145</v>
      </c>
      <c r="C7" s="1152">
        <v>36</v>
      </c>
      <c r="D7" s="1152">
        <v>1773500</v>
      </c>
      <c r="E7" s="1152">
        <v>3566045.7404830102</v>
      </c>
      <c r="F7" s="1152">
        <v>3602648.6760360524</v>
      </c>
      <c r="G7" s="1152">
        <v>-36602.935553042371</v>
      </c>
      <c r="H7" s="1152">
        <v>332498.15909379802</v>
      </c>
      <c r="I7" s="1152">
        <v>36</v>
      </c>
      <c r="J7" s="1152">
        <v>1797419</v>
      </c>
      <c r="K7" s="1152">
        <v>1718204.2895363816</v>
      </c>
      <c r="L7" s="1152">
        <v>1613181.4658104228</v>
      </c>
      <c r="M7" s="1152">
        <v>105022.82372595889</v>
      </c>
      <c r="N7" s="1152">
        <v>450016.90792303783</v>
      </c>
    </row>
    <row r="8" spans="1:14">
      <c r="A8" s="1150">
        <v>3</v>
      </c>
      <c r="B8" s="1151" t="s">
        <v>1146</v>
      </c>
      <c r="C8" s="1152">
        <v>25</v>
      </c>
      <c r="D8" s="1152">
        <v>633103</v>
      </c>
      <c r="E8" s="1152">
        <v>190907.71900910576</v>
      </c>
      <c r="F8" s="1152">
        <v>204570.49116032402</v>
      </c>
      <c r="G8" s="1152">
        <v>-13662.762151218274</v>
      </c>
      <c r="H8" s="1152">
        <v>79122.507299187157</v>
      </c>
      <c r="I8" s="1152">
        <v>24</v>
      </c>
      <c r="J8" s="1152">
        <v>645997</v>
      </c>
      <c r="K8" s="1152">
        <v>92394.140429442923</v>
      </c>
      <c r="L8" s="1152">
        <v>77291.022237530327</v>
      </c>
      <c r="M8" s="1152">
        <v>15103.118191912581</v>
      </c>
      <c r="N8" s="1152">
        <v>97045.682057162703</v>
      </c>
    </row>
    <row r="9" spans="1:14">
      <c r="A9" s="1150">
        <v>4</v>
      </c>
      <c r="B9" s="1151" t="s">
        <v>1147</v>
      </c>
      <c r="C9" s="1152">
        <v>21</v>
      </c>
      <c r="D9" s="1152">
        <v>940074</v>
      </c>
      <c r="E9" s="1152">
        <v>100879.17909098796</v>
      </c>
      <c r="F9" s="1152">
        <v>131983.91127217541</v>
      </c>
      <c r="G9" s="1152">
        <v>-31104.732181187461</v>
      </c>
      <c r="H9" s="1152">
        <v>86692.51844309023</v>
      </c>
      <c r="I9" s="1152">
        <v>21</v>
      </c>
      <c r="J9" s="1152">
        <v>929069</v>
      </c>
      <c r="K9" s="1152">
        <v>58158.358469123043</v>
      </c>
      <c r="L9" s="1152">
        <v>41070.469783495464</v>
      </c>
      <c r="M9" s="1152">
        <v>17087.888685627571</v>
      </c>
      <c r="N9" s="1152">
        <v>106821.81152045105</v>
      </c>
    </row>
    <row r="10" spans="1:14">
      <c r="A10" s="1150">
        <v>5</v>
      </c>
      <c r="B10" s="1151" t="s">
        <v>1148</v>
      </c>
      <c r="C10" s="1152">
        <v>22</v>
      </c>
      <c r="D10" s="1152">
        <v>422082</v>
      </c>
      <c r="E10" s="1152">
        <v>282145.53479797504</v>
      </c>
      <c r="F10" s="1152">
        <v>294815.12021132524</v>
      </c>
      <c r="G10" s="1152">
        <v>-12669.585413350243</v>
      </c>
      <c r="H10" s="1152">
        <v>108468.11471696095</v>
      </c>
      <c r="I10" s="1152">
        <v>23</v>
      </c>
      <c r="J10" s="1152">
        <v>434688</v>
      </c>
      <c r="K10" s="1152">
        <v>162663.71999785566</v>
      </c>
      <c r="L10" s="1152">
        <v>124445.02884645724</v>
      </c>
      <c r="M10" s="1152">
        <v>38218.691151398438</v>
      </c>
      <c r="N10" s="1152">
        <v>150533.52559667526</v>
      </c>
    </row>
    <row r="11" spans="1:14">
      <c r="A11" s="1150">
        <v>6</v>
      </c>
      <c r="B11" s="1151" t="s">
        <v>1149</v>
      </c>
      <c r="C11" s="1152">
        <v>25</v>
      </c>
      <c r="D11" s="1152">
        <v>507214</v>
      </c>
      <c r="E11" s="1152">
        <v>38512.704063920595</v>
      </c>
      <c r="F11" s="1152">
        <v>67458.907989034167</v>
      </c>
      <c r="G11" s="1152">
        <v>-28946.203925113561</v>
      </c>
      <c r="H11" s="1152">
        <v>91238.61748163322</v>
      </c>
      <c r="I11" s="1152">
        <v>24</v>
      </c>
      <c r="J11" s="1152">
        <v>494329</v>
      </c>
      <c r="K11" s="1152">
        <v>16031.763818631161</v>
      </c>
      <c r="L11" s="1152">
        <v>11179.359930041501</v>
      </c>
      <c r="M11" s="1152">
        <v>4852.4038885896616</v>
      </c>
      <c r="N11" s="1152">
        <v>99453.079883257611</v>
      </c>
    </row>
    <row r="12" spans="1:14">
      <c r="A12" s="1150">
        <v>7</v>
      </c>
      <c r="B12" s="1151" t="s">
        <v>1150</v>
      </c>
      <c r="C12" s="1152">
        <v>15</v>
      </c>
      <c r="D12" s="1152">
        <v>256052</v>
      </c>
      <c r="E12" s="1152">
        <v>5397.9319425445838</v>
      </c>
      <c r="F12" s="1152">
        <v>12548.427076231334</v>
      </c>
      <c r="G12" s="1152">
        <v>-7150.4951336867498</v>
      </c>
      <c r="H12" s="1152">
        <v>27090.571997161132</v>
      </c>
      <c r="I12" s="1152">
        <v>15</v>
      </c>
      <c r="J12" s="1152">
        <v>250419</v>
      </c>
      <c r="K12" s="1152">
        <v>1723.0829825352416</v>
      </c>
      <c r="L12" s="1152">
        <v>2322.1587429159995</v>
      </c>
      <c r="M12" s="1152">
        <v>-599.07576038075854</v>
      </c>
      <c r="N12" s="1152">
        <v>27354.467671695857</v>
      </c>
    </row>
    <row r="13" spans="1:14">
      <c r="A13" s="1150">
        <v>8</v>
      </c>
      <c r="B13" s="1151" t="s">
        <v>1151</v>
      </c>
      <c r="C13" s="1152">
        <v>12</v>
      </c>
      <c r="D13" s="1152">
        <v>106926</v>
      </c>
      <c r="E13" s="1152">
        <v>1028.4465798136596</v>
      </c>
      <c r="F13" s="1152">
        <v>2497.0495023629996</v>
      </c>
      <c r="G13" s="1152">
        <v>-1468.6029225493405</v>
      </c>
      <c r="H13" s="1152">
        <v>8894.7166874069899</v>
      </c>
      <c r="I13" s="1152">
        <v>12</v>
      </c>
      <c r="J13" s="1152">
        <v>105893</v>
      </c>
      <c r="K13" s="1152">
        <v>1758.2664459719874</v>
      </c>
      <c r="L13" s="1152">
        <v>829.03815928999995</v>
      </c>
      <c r="M13" s="1152">
        <v>929.22828668198747</v>
      </c>
      <c r="N13" s="1152">
        <v>10166.197564725566</v>
      </c>
    </row>
    <row r="14" spans="1:14">
      <c r="A14" s="1150">
        <v>9</v>
      </c>
      <c r="B14" s="1151" t="s">
        <v>1152</v>
      </c>
      <c r="C14" s="1152">
        <v>7</v>
      </c>
      <c r="D14" s="1152">
        <v>45546</v>
      </c>
      <c r="E14" s="1152">
        <v>6464.0203569379992</v>
      </c>
      <c r="F14" s="1152">
        <v>344.58269325799995</v>
      </c>
      <c r="G14" s="1152">
        <v>6119.4376636799998</v>
      </c>
      <c r="H14" s="1152">
        <v>8797.8703843278508</v>
      </c>
      <c r="I14" s="1152">
        <v>7</v>
      </c>
      <c r="J14" s="1152">
        <v>47453</v>
      </c>
      <c r="K14" s="1152">
        <v>706.73907819599981</v>
      </c>
      <c r="L14" s="1152">
        <v>262.89686010900004</v>
      </c>
      <c r="M14" s="1152">
        <v>443.84221808699982</v>
      </c>
      <c r="N14" s="1152">
        <v>9570.9429860391483</v>
      </c>
    </row>
    <row r="15" spans="1:14">
      <c r="A15" s="1150">
        <v>10</v>
      </c>
      <c r="B15" s="1151" t="s">
        <v>1153</v>
      </c>
      <c r="C15" s="1152">
        <v>22</v>
      </c>
      <c r="D15" s="1152">
        <v>229940</v>
      </c>
      <c r="E15" s="1152">
        <v>12161.118866902196</v>
      </c>
      <c r="F15" s="1152">
        <v>9249.2767458332346</v>
      </c>
      <c r="G15" s="1152">
        <v>2911.8421210689621</v>
      </c>
      <c r="H15" s="1152">
        <v>29286.885918869451</v>
      </c>
      <c r="I15" s="1152">
        <v>22</v>
      </c>
      <c r="J15" s="1152">
        <v>230149</v>
      </c>
      <c r="K15" s="1152">
        <v>2896.4960192984386</v>
      </c>
      <c r="L15" s="1152">
        <v>2479.8352896710003</v>
      </c>
      <c r="M15" s="1152">
        <v>416.66072962743851</v>
      </c>
      <c r="N15" s="1152">
        <v>30722.063719387341</v>
      </c>
    </row>
    <row r="16" spans="1:14">
      <c r="A16" s="1150">
        <v>11</v>
      </c>
      <c r="B16" s="1151" t="s">
        <v>1154</v>
      </c>
      <c r="C16" s="1152">
        <v>21</v>
      </c>
      <c r="D16" s="1152">
        <v>617379</v>
      </c>
      <c r="E16" s="1152">
        <v>47796.385788130188</v>
      </c>
      <c r="F16" s="1152">
        <v>51242.753615830719</v>
      </c>
      <c r="G16" s="1152">
        <v>-3446.3678277005242</v>
      </c>
      <c r="H16" s="1152">
        <v>130766.62072416114</v>
      </c>
      <c r="I16" s="1152">
        <v>21</v>
      </c>
      <c r="J16" s="1152">
        <v>606872</v>
      </c>
      <c r="K16" s="1152">
        <v>16123.877948679197</v>
      </c>
      <c r="L16" s="1152">
        <v>12494.105439636</v>
      </c>
      <c r="M16" s="1152">
        <v>3629.7725090431973</v>
      </c>
      <c r="N16" s="1152">
        <v>139506.41490619138</v>
      </c>
    </row>
    <row r="17" spans="1:14">
      <c r="A17" s="1150">
        <v>12</v>
      </c>
      <c r="B17" s="1151" t="s">
        <v>1155</v>
      </c>
      <c r="C17" s="1152">
        <v>15</v>
      </c>
      <c r="D17" s="1152">
        <v>246438</v>
      </c>
      <c r="E17" s="1152">
        <v>3424.4904387257616</v>
      </c>
      <c r="F17" s="1152">
        <v>7565.9551438469998</v>
      </c>
      <c r="G17" s="1152">
        <v>-4141.4647051212378</v>
      </c>
      <c r="H17" s="1152">
        <v>24776.348005679924</v>
      </c>
      <c r="I17" s="1152">
        <v>14</v>
      </c>
      <c r="J17" s="1152">
        <v>230733</v>
      </c>
      <c r="K17" s="1152">
        <v>581.49381951225371</v>
      </c>
      <c r="L17" s="1152">
        <v>1982.2710915939999</v>
      </c>
      <c r="M17" s="1152">
        <v>-1400.7772720817463</v>
      </c>
      <c r="N17" s="1152">
        <v>24146.20848598739</v>
      </c>
    </row>
    <row r="18" spans="1:14">
      <c r="A18" s="1150">
        <v>13</v>
      </c>
      <c r="B18" s="1151" t="s">
        <v>1156</v>
      </c>
      <c r="C18" s="1152">
        <v>23</v>
      </c>
      <c r="D18" s="1152">
        <v>297318</v>
      </c>
      <c r="E18" s="1152">
        <v>20570.616173302136</v>
      </c>
      <c r="F18" s="1152">
        <v>36775.999242177328</v>
      </c>
      <c r="G18" s="1152">
        <v>-16205.373068875198</v>
      </c>
      <c r="H18" s="1152">
        <v>80517.191714670727</v>
      </c>
      <c r="I18" s="1152">
        <v>23</v>
      </c>
      <c r="J18" s="1152">
        <v>281393</v>
      </c>
      <c r="K18" s="1152">
        <v>3809.152326353209</v>
      </c>
      <c r="L18" s="1152">
        <v>6929.3055017817833</v>
      </c>
      <c r="M18" s="1152">
        <v>-3120.1531754285743</v>
      </c>
      <c r="N18" s="1152">
        <v>80387.619651527784</v>
      </c>
    </row>
    <row r="19" spans="1:14">
      <c r="A19" s="1150">
        <v>14</v>
      </c>
      <c r="B19" s="1151" t="s">
        <v>1157</v>
      </c>
      <c r="C19" s="1152">
        <v>22</v>
      </c>
      <c r="D19" s="1152">
        <v>176253</v>
      </c>
      <c r="E19" s="1152">
        <v>9298.3110224406755</v>
      </c>
      <c r="F19" s="1152">
        <v>3826.2817162470005</v>
      </c>
      <c r="G19" s="1152">
        <v>5472.0293061936745</v>
      </c>
      <c r="H19" s="1152">
        <v>21458.105252516165</v>
      </c>
      <c r="I19" s="1152">
        <v>22</v>
      </c>
      <c r="J19" s="1152">
        <v>181526</v>
      </c>
      <c r="K19" s="1152">
        <v>3244.8215883737385</v>
      </c>
      <c r="L19" s="1152">
        <v>1817.8167523049999</v>
      </c>
      <c r="M19" s="1152">
        <v>1427.0048360687385</v>
      </c>
      <c r="N19" s="1152">
        <v>23664.496490757279</v>
      </c>
    </row>
    <row r="20" spans="1:14">
      <c r="A20" s="1150">
        <v>15</v>
      </c>
      <c r="B20" s="1151" t="s">
        <v>1158</v>
      </c>
      <c r="C20" s="1152">
        <v>5</v>
      </c>
      <c r="D20" s="1152">
        <v>42565</v>
      </c>
      <c r="E20" s="1152">
        <v>3587.4686200759998</v>
      </c>
      <c r="F20" s="1152">
        <v>1163.9979791439998</v>
      </c>
      <c r="G20" s="1152">
        <v>2423.4706409320006</v>
      </c>
      <c r="H20" s="1152">
        <v>3759.8345648833301</v>
      </c>
      <c r="I20" s="1152">
        <v>5</v>
      </c>
      <c r="J20" s="1152">
        <v>41330</v>
      </c>
      <c r="K20" s="1152">
        <v>883.43533487900004</v>
      </c>
      <c r="L20" s="1152">
        <v>767.90463061299988</v>
      </c>
      <c r="M20" s="1152">
        <v>115.53070426599999</v>
      </c>
      <c r="N20" s="1152">
        <v>4028.9342911853455</v>
      </c>
    </row>
    <row r="21" spans="1:14">
      <c r="A21" s="1150">
        <v>16</v>
      </c>
      <c r="B21" s="1151" t="s">
        <v>1159</v>
      </c>
      <c r="C21" s="1152">
        <v>12</v>
      </c>
      <c r="D21" s="1152">
        <v>236780</v>
      </c>
      <c r="E21" s="1152">
        <v>31038.256777189523</v>
      </c>
      <c r="F21" s="1152">
        <v>61774.165945057008</v>
      </c>
      <c r="G21" s="1152">
        <v>-30735.909167867485</v>
      </c>
      <c r="H21" s="1152">
        <v>52988.71937442982</v>
      </c>
      <c r="I21" s="1152">
        <v>13</v>
      </c>
      <c r="J21" s="1152">
        <v>229032</v>
      </c>
      <c r="K21" s="1152">
        <v>22189.287135239167</v>
      </c>
      <c r="L21" s="1152">
        <v>14484.349350112998</v>
      </c>
      <c r="M21" s="1152">
        <v>7704.9377851261625</v>
      </c>
      <c r="N21" s="1152">
        <v>63406.366505617167</v>
      </c>
    </row>
    <row r="22" spans="1:14">
      <c r="A22" s="1150"/>
      <c r="B22" s="1141" t="s">
        <v>1160</v>
      </c>
      <c r="C22" s="1153">
        <v>315</v>
      </c>
      <c r="D22" s="1153">
        <v>7159720</v>
      </c>
      <c r="E22" s="1153">
        <v>9672022.7863025088</v>
      </c>
      <c r="F22" s="1153">
        <v>9855625.596589772</v>
      </c>
      <c r="G22" s="1153">
        <v>-183602.79028726672</v>
      </c>
      <c r="H22" s="1153">
        <v>1181982.3592528335</v>
      </c>
      <c r="I22" s="1153">
        <v>316</v>
      </c>
      <c r="J22" s="1153">
        <v>7269214</v>
      </c>
      <c r="K22" s="1153">
        <v>4230341.7776390901</v>
      </c>
      <c r="L22" s="1153">
        <v>4056273.3251914931</v>
      </c>
      <c r="M22" s="1153">
        <v>174068.45244759767</v>
      </c>
      <c r="N22" s="1153">
        <v>1399584.6318135771</v>
      </c>
    </row>
    <row r="23" spans="1:14">
      <c r="A23" s="1150"/>
      <c r="B23" s="1150"/>
      <c r="C23" s="1152"/>
      <c r="D23" s="1152"/>
      <c r="E23" s="1152"/>
      <c r="F23" s="1152"/>
      <c r="G23" s="1152"/>
      <c r="H23" s="1152"/>
      <c r="I23" s="1152"/>
      <c r="J23" s="1152"/>
      <c r="K23" s="1153"/>
      <c r="L23" s="1152"/>
      <c r="M23" s="1152"/>
      <c r="N23" s="1152"/>
    </row>
    <row r="24" spans="1:14">
      <c r="A24" s="1141" t="s">
        <v>1161</v>
      </c>
      <c r="B24" s="1141" t="s">
        <v>1162</v>
      </c>
      <c r="C24" s="1152"/>
      <c r="D24" s="1152"/>
      <c r="E24" s="1152"/>
      <c r="F24" s="1152"/>
      <c r="G24" s="1152"/>
      <c r="H24" s="1152"/>
      <c r="I24" s="1152"/>
      <c r="J24" s="1152"/>
      <c r="K24" s="1152"/>
      <c r="L24" s="1152"/>
      <c r="M24" s="1152"/>
      <c r="N24" s="1152"/>
    </row>
    <row r="25" spans="1:14">
      <c r="A25" s="1150">
        <v>17</v>
      </c>
      <c r="B25" s="1154" t="s">
        <v>1163</v>
      </c>
      <c r="C25" s="1152">
        <v>19</v>
      </c>
      <c r="D25" s="1152">
        <v>4142895</v>
      </c>
      <c r="E25" s="1152">
        <v>21519.140005183075</v>
      </c>
      <c r="F25" s="1152">
        <v>10098.917524522749</v>
      </c>
      <c r="G25" s="1152">
        <v>11420.222480660321</v>
      </c>
      <c r="H25" s="1152">
        <v>67337.876603806129</v>
      </c>
      <c r="I25" s="1152">
        <v>21</v>
      </c>
      <c r="J25" s="1152">
        <v>4666295</v>
      </c>
      <c r="K25" s="1152">
        <v>13767.826574600043</v>
      </c>
      <c r="L25" s="1152">
        <v>6799.7118664831742</v>
      </c>
      <c r="M25" s="1152">
        <v>6968.1147081168683</v>
      </c>
      <c r="N25" s="1152">
        <v>90065.341026685928</v>
      </c>
    </row>
    <row r="26" spans="1:14">
      <c r="A26" s="1150">
        <v>18</v>
      </c>
      <c r="B26" s="1154" t="s">
        <v>1164</v>
      </c>
      <c r="C26" s="1152">
        <v>31</v>
      </c>
      <c r="D26" s="1152">
        <v>12973512</v>
      </c>
      <c r="E26" s="1152">
        <v>42152.912180270527</v>
      </c>
      <c r="F26" s="1152">
        <v>33779.994214414924</v>
      </c>
      <c r="G26" s="1152">
        <v>8372.907965855602</v>
      </c>
      <c r="H26" s="1152">
        <v>235760.09601405481</v>
      </c>
      <c r="I26" s="1152">
        <v>30</v>
      </c>
      <c r="J26" s="1152">
        <v>13004992</v>
      </c>
      <c r="K26" s="1152">
        <v>15911.278010291004</v>
      </c>
      <c r="L26" s="1152">
        <v>21499.531876566616</v>
      </c>
      <c r="M26" s="1152">
        <v>-5588.2538662756051</v>
      </c>
      <c r="N26" s="1152">
        <v>262299.26069153519</v>
      </c>
    </row>
    <row r="27" spans="1:14">
      <c r="A27" s="1150">
        <v>19</v>
      </c>
      <c r="B27" s="1154" t="s">
        <v>1165</v>
      </c>
      <c r="C27" s="1152">
        <v>26</v>
      </c>
      <c r="D27" s="1152">
        <v>7809179</v>
      </c>
      <c r="E27" s="1152">
        <v>34326.094659291055</v>
      </c>
      <c r="F27" s="1152">
        <v>16104.601563731316</v>
      </c>
      <c r="G27" s="1152">
        <v>18221.483095559728</v>
      </c>
      <c r="H27" s="1152">
        <v>127841.82070488471</v>
      </c>
      <c r="I27" s="1152">
        <v>26</v>
      </c>
      <c r="J27" s="1152">
        <v>8192387</v>
      </c>
      <c r="K27" s="1152">
        <v>16416.264642922964</v>
      </c>
      <c r="L27" s="1152">
        <v>9957.6668295809814</v>
      </c>
      <c r="M27" s="1152">
        <v>6458.597813341984</v>
      </c>
      <c r="N27" s="1152">
        <v>159363.06255779637</v>
      </c>
    </row>
    <row r="28" spans="1:14">
      <c r="A28" s="1150">
        <v>20</v>
      </c>
      <c r="B28" s="1154" t="s">
        <v>1166</v>
      </c>
      <c r="C28" s="1152">
        <v>29</v>
      </c>
      <c r="D28" s="1152">
        <v>10612983</v>
      </c>
      <c r="E28" s="1152">
        <v>42320.481288447256</v>
      </c>
      <c r="F28" s="1152">
        <v>22114.805532520259</v>
      </c>
      <c r="G28" s="1152">
        <v>20205.675755927001</v>
      </c>
      <c r="H28" s="1152">
        <v>183255.529507359</v>
      </c>
      <c r="I28" s="1152">
        <v>29</v>
      </c>
      <c r="J28" s="1152">
        <v>11625895</v>
      </c>
      <c r="K28" s="1152">
        <v>22640.794632742396</v>
      </c>
      <c r="L28" s="1152">
        <v>13769.990524186223</v>
      </c>
      <c r="M28" s="1152">
        <v>8870.8041085561727</v>
      </c>
      <c r="N28" s="1152">
        <v>239462.22530454095</v>
      </c>
    </row>
    <row r="29" spans="1:14">
      <c r="A29" s="1150">
        <v>21</v>
      </c>
      <c r="B29" s="1154" t="s">
        <v>1167</v>
      </c>
      <c r="C29" s="1152">
        <v>24</v>
      </c>
      <c r="D29" s="1152">
        <v>10899311</v>
      </c>
      <c r="E29" s="1152">
        <v>38735.694523668237</v>
      </c>
      <c r="F29" s="1152">
        <v>16631.98256291396</v>
      </c>
      <c r="G29" s="1152">
        <v>22103.711960754281</v>
      </c>
      <c r="H29" s="1152">
        <v>133383.69082141953</v>
      </c>
      <c r="I29" s="1152">
        <v>24</v>
      </c>
      <c r="J29" s="1152">
        <v>13846150</v>
      </c>
      <c r="K29" s="1152">
        <v>29072.09478532747</v>
      </c>
      <c r="L29" s="1152">
        <v>9699.1694933335621</v>
      </c>
      <c r="M29" s="1152">
        <v>19372.925291993917</v>
      </c>
      <c r="N29" s="1152">
        <v>194020.16019178118</v>
      </c>
    </row>
    <row r="30" spans="1:14">
      <c r="A30" s="1150">
        <v>22</v>
      </c>
      <c r="B30" s="1154" t="s">
        <v>1168</v>
      </c>
      <c r="C30" s="1152">
        <v>9</v>
      </c>
      <c r="D30" s="1152">
        <v>721832</v>
      </c>
      <c r="E30" s="1152">
        <v>5285.1062927850007</v>
      </c>
      <c r="F30" s="1152">
        <v>1393.0195891141429</v>
      </c>
      <c r="G30" s="1152">
        <v>3892.0867036708569</v>
      </c>
      <c r="H30" s="1152">
        <v>13994.081689709999</v>
      </c>
      <c r="I30" s="1152">
        <v>9</v>
      </c>
      <c r="J30" s="1152">
        <v>775683</v>
      </c>
      <c r="K30" s="1152">
        <v>2536.3553144839993</v>
      </c>
      <c r="L30" s="1152">
        <v>968.09243070438185</v>
      </c>
      <c r="M30" s="1152">
        <v>1568.2628837796183</v>
      </c>
      <c r="N30" s="1152">
        <v>17732.40992656257</v>
      </c>
    </row>
    <row r="31" spans="1:14">
      <c r="A31" s="1150">
        <v>23</v>
      </c>
      <c r="B31" s="1154" t="s">
        <v>1169</v>
      </c>
      <c r="C31" s="1152">
        <v>22</v>
      </c>
      <c r="D31" s="1152">
        <v>4666901</v>
      </c>
      <c r="E31" s="1152">
        <v>16976.428693505957</v>
      </c>
      <c r="F31" s="1152">
        <v>9232.6591186750375</v>
      </c>
      <c r="G31" s="1152">
        <v>7743.7695748309234</v>
      </c>
      <c r="H31" s="1152">
        <v>90583.604408326428</v>
      </c>
      <c r="I31" s="1152">
        <v>23</v>
      </c>
      <c r="J31" s="1152">
        <v>5183298</v>
      </c>
      <c r="K31" s="1152">
        <v>10878.949500598826</v>
      </c>
      <c r="L31" s="1152">
        <v>5698.983363554521</v>
      </c>
      <c r="M31" s="1152">
        <v>5179.9661370443064</v>
      </c>
      <c r="N31" s="1152">
        <v>112731.04526598325</v>
      </c>
    </row>
    <row r="32" spans="1:14">
      <c r="A32" s="1150">
        <v>24</v>
      </c>
      <c r="B32" s="1154" t="s">
        <v>1170</v>
      </c>
      <c r="C32" s="1152">
        <v>26</v>
      </c>
      <c r="D32" s="1152">
        <v>5315932</v>
      </c>
      <c r="E32" s="1152">
        <v>22573.234181247492</v>
      </c>
      <c r="F32" s="1152">
        <v>16216.025434452511</v>
      </c>
      <c r="G32" s="1152">
        <v>6357.2087467949877</v>
      </c>
      <c r="H32" s="1152">
        <v>98672.560731540536</v>
      </c>
      <c r="I32" s="1152">
        <v>27</v>
      </c>
      <c r="J32" s="1152">
        <v>5181471</v>
      </c>
      <c r="K32" s="1152">
        <v>8160.6425856009982</v>
      </c>
      <c r="L32" s="1152">
        <v>11791.473108063105</v>
      </c>
      <c r="M32" s="1152">
        <v>-3630.8305224621054</v>
      </c>
      <c r="N32" s="1152">
        <v>111637.01114686549</v>
      </c>
    </row>
    <row r="33" spans="1:14">
      <c r="A33" s="1150">
        <v>25</v>
      </c>
      <c r="B33" s="1154" t="s">
        <v>1171</v>
      </c>
      <c r="C33" s="1152">
        <v>126</v>
      </c>
      <c r="D33" s="1152">
        <v>13175494</v>
      </c>
      <c r="E33" s="1152">
        <v>62574.245896082983</v>
      </c>
      <c r="F33" s="1152">
        <v>38843.237604702423</v>
      </c>
      <c r="G33" s="1152">
        <v>23730.998291380565</v>
      </c>
      <c r="H33" s="1152">
        <v>172819.47499282489</v>
      </c>
      <c r="I33" s="1152">
        <v>136</v>
      </c>
      <c r="J33" s="1152">
        <v>13926575</v>
      </c>
      <c r="K33" s="1152">
        <v>27939.950370313021</v>
      </c>
      <c r="L33" s="1152">
        <v>20799.932892580524</v>
      </c>
      <c r="M33" s="1152">
        <v>7140.0174777324946</v>
      </c>
      <c r="N33" s="1152">
        <v>212650.65655760575</v>
      </c>
    </row>
    <row r="34" spans="1:14">
      <c r="A34" s="1150">
        <v>26</v>
      </c>
      <c r="B34" s="1154" t="s">
        <v>1172</v>
      </c>
      <c r="C34" s="1152">
        <v>43</v>
      </c>
      <c r="D34" s="1152">
        <v>15272141</v>
      </c>
      <c r="E34" s="1152">
        <v>23863.884966244008</v>
      </c>
      <c r="F34" s="1152">
        <v>16119.952795232</v>
      </c>
      <c r="G34" s="1152">
        <v>7743.9321710120021</v>
      </c>
      <c r="H34" s="1152">
        <v>151751.22093520593</v>
      </c>
      <c r="I34" s="1152">
        <v>42</v>
      </c>
      <c r="J34" s="1152">
        <v>15381023</v>
      </c>
      <c r="K34" s="1152">
        <v>7900.5443596694286</v>
      </c>
      <c r="L34" s="1152">
        <v>9437.3976434980013</v>
      </c>
      <c r="M34" s="1152">
        <v>-1536.8532838285728</v>
      </c>
      <c r="N34" s="1152">
        <v>176213.87920633782</v>
      </c>
    </row>
    <row r="35" spans="1:14">
      <c r="A35" s="1150">
        <v>27</v>
      </c>
      <c r="B35" s="1154" t="s">
        <v>1173</v>
      </c>
      <c r="C35" s="1152">
        <v>35</v>
      </c>
      <c r="D35" s="1152">
        <v>12701619</v>
      </c>
      <c r="E35" s="1152">
        <v>51675.826467462641</v>
      </c>
      <c r="F35" s="1152">
        <v>34714.356255763785</v>
      </c>
      <c r="G35" s="1152">
        <v>16961.480211698869</v>
      </c>
      <c r="H35" s="1152">
        <v>241682.53989368497</v>
      </c>
      <c r="I35" s="1152">
        <v>36</v>
      </c>
      <c r="J35" s="1152">
        <v>13000422</v>
      </c>
      <c r="K35" s="1152">
        <v>21887.210061854319</v>
      </c>
      <c r="L35" s="1152">
        <v>20460.653253952754</v>
      </c>
      <c r="M35" s="1152">
        <v>1426.5568079015775</v>
      </c>
      <c r="N35" s="1152">
        <v>283765.42183423007</v>
      </c>
    </row>
    <row r="36" spans="1:14">
      <c r="A36" s="1150"/>
      <c r="B36" s="1141" t="s">
        <v>1174</v>
      </c>
      <c r="C36" s="1153">
        <v>390</v>
      </c>
      <c r="D36" s="1153">
        <v>98291799</v>
      </c>
      <c r="E36" s="1153">
        <v>362003.04915418819</v>
      </c>
      <c r="F36" s="1153">
        <v>215249.55219604314</v>
      </c>
      <c r="G36" s="1153">
        <v>146753.47695814513</v>
      </c>
      <c r="H36" s="1153">
        <v>1517082.496302817</v>
      </c>
      <c r="I36" s="1153">
        <v>403</v>
      </c>
      <c r="J36" s="1153">
        <v>104784191</v>
      </c>
      <c r="K36" s="1153">
        <v>177111.9108384045</v>
      </c>
      <c r="L36" s="1153">
        <v>130882.60328250383</v>
      </c>
      <c r="M36" s="1153">
        <v>46229.307555900654</v>
      </c>
      <c r="N36" s="1153">
        <v>1859940.4737099246</v>
      </c>
    </row>
    <row r="37" spans="1:14">
      <c r="A37" s="1150"/>
      <c r="B37" s="1150"/>
      <c r="C37" s="1152"/>
      <c r="D37" s="1152"/>
      <c r="E37" s="1152"/>
      <c r="F37" s="1152"/>
      <c r="G37" s="1152"/>
      <c r="H37" s="1152"/>
      <c r="I37" s="1152"/>
      <c r="J37" s="1152"/>
      <c r="K37" s="1153"/>
      <c r="L37" s="1152"/>
      <c r="M37" s="1152"/>
      <c r="N37" s="1152"/>
    </row>
    <row r="38" spans="1:14">
      <c r="A38" s="1141" t="s">
        <v>1175</v>
      </c>
      <c r="B38" s="1141" t="s">
        <v>1176</v>
      </c>
      <c r="C38" s="1152"/>
      <c r="D38" s="1152"/>
      <c r="E38" s="1152"/>
      <c r="F38" s="1152"/>
      <c r="G38" s="1152"/>
      <c r="H38" s="1152"/>
      <c r="I38" s="1152"/>
      <c r="J38" s="1152"/>
      <c r="K38" s="1152"/>
      <c r="L38" s="1152"/>
      <c r="M38" s="1152"/>
      <c r="N38" s="1152"/>
    </row>
    <row r="39" spans="1:14">
      <c r="A39" s="1150">
        <v>28</v>
      </c>
      <c r="B39" s="1154" t="s">
        <v>1177</v>
      </c>
      <c r="C39" s="1152">
        <v>20</v>
      </c>
      <c r="D39" s="1152">
        <v>519049</v>
      </c>
      <c r="E39" s="1152">
        <v>5893.4522378113315</v>
      </c>
      <c r="F39" s="1152">
        <v>4682.4854404004673</v>
      </c>
      <c r="G39" s="1152">
        <v>1210.9667974108636</v>
      </c>
      <c r="H39" s="1152">
        <v>23170.168790564789</v>
      </c>
      <c r="I39" s="1152">
        <v>20</v>
      </c>
      <c r="J39" s="1152">
        <v>528375</v>
      </c>
      <c r="K39" s="1152">
        <v>2429.9724344522742</v>
      </c>
      <c r="L39" s="1152">
        <v>2069.8167983594726</v>
      </c>
      <c r="M39" s="1152">
        <v>360.15563609280161</v>
      </c>
      <c r="N39" s="1152">
        <v>25082.368239373685</v>
      </c>
    </row>
    <row r="40" spans="1:14" ht="30">
      <c r="A40" s="1150">
        <v>29</v>
      </c>
      <c r="B40" s="1154" t="s">
        <v>1178</v>
      </c>
      <c r="C40" s="1152">
        <v>31</v>
      </c>
      <c r="D40" s="1152">
        <v>5317925</v>
      </c>
      <c r="E40" s="1152">
        <v>27905.750694770784</v>
      </c>
      <c r="F40" s="1152">
        <v>22180.446389824112</v>
      </c>
      <c r="G40" s="1152">
        <v>5725.3043049466687</v>
      </c>
      <c r="H40" s="1152">
        <v>153898.7044268187</v>
      </c>
      <c r="I40" s="1152">
        <v>30</v>
      </c>
      <c r="J40" s="1152">
        <v>5316778</v>
      </c>
      <c r="K40" s="1152">
        <v>10842.773699451323</v>
      </c>
      <c r="L40" s="1152">
        <v>12369.884245240804</v>
      </c>
      <c r="M40" s="1152">
        <v>-1527.1105457894835</v>
      </c>
      <c r="N40" s="1152">
        <v>171832.59345104228</v>
      </c>
    </row>
    <row r="41" spans="1:14" ht="30">
      <c r="A41" s="1150">
        <v>30</v>
      </c>
      <c r="B41" s="1154" t="s">
        <v>1179</v>
      </c>
      <c r="C41" s="1152">
        <v>28</v>
      </c>
      <c r="D41" s="1152">
        <v>4447644</v>
      </c>
      <c r="E41" s="1152">
        <v>40436.645187431444</v>
      </c>
      <c r="F41" s="1152">
        <v>35982.693384562306</v>
      </c>
      <c r="G41" s="1152">
        <v>4453.9418028691334</v>
      </c>
      <c r="H41" s="1152">
        <v>191809.77256638228</v>
      </c>
      <c r="I41" s="1152">
        <v>29</v>
      </c>
      <c r="J41" s="1152">
        <v>4320241</v>
      </c>
      <c r="K41" s="1152">
        <v>20606.297917242671</v>
      </c>
      <c r="L41" s="1152">
        <v>17613.626648215908</v>
      </c>
      <c r="M41" s="1152">
        <v>2992.6712690267659</v>
      </c>
      <c r="N41" s="1152">
        <v>209563.07688207581</v>
      </c>
    </row>
    <row r="42" spans="1:14">
      <c r="A42" s="1150">
        <v>31</v>
      </c>
      <c r="B42" s="1154" t="s">
        <v>1180</v>
      </c>
      <c r="C42" s="1152">
        <v>11</v>
      </c>
      <c r="D42" s="1152">
        <v>1053181</v>
      </c>
      <c r="E42" s="1152">
        <v>9792.4710444504053</v>
      </c>
      <c r="F42" s="1152">
        <v>3722.1267252800994</v>
      </c>
      <c r="G42" s="1152">
        <v>6070.3443191703063</v>
      </c>
      <c r="H42" s="1152">
        <v>26590.894701261201</v>
      </c>
      <c r="I42" s="1152">
        <v>13</v>
      </c>
      <c r="J42" s="1152">
        <v>1219116</v>
      </c>
      <c r="K42" s="1152">
        <v>7752.8927009539993</v>
      </c>
      <c r="L42" s="1152">
        <v>2247.555718581717</v>
      </c>
      <c r="M42" s="1152">
        <v>5505.3369823722833</v>
      </c>
      <c r="N42" s="1152">
        <v>35288.300160292449</v>
      </c>
    </row>
    <row r="43" spans="1:14">
      <c r="A43" s="1150">
        <v>32</v>
      </c>
      <c r="B43" s="1154" t="s">
        <v>1181</v>
      </c>
      <c r="C43" s="1152">
        <v>26</v>
      </c>
      <c r="D43" s="1152">
        <v>445949</v>
      </c>
      <c r="E43" s="1152">
        <v>67917.909911513052</v>
      </c>
      <c r="F43" s="1152">
        <v>103089.24938139509</v>
      </c>
      <c r="G43" s="1152">
        <v>-35171.339469882027</v>
      </c>
      <c r="H43" s="1152">
        <v>67435.218766291378</v>
      </c>
      <c r="I43" s="1152">
        <v>26</v>
      </c>
      <c r="J43" s="1152">
        <v>442592</v>
      </c>
      <c r="K43" s="1152">
        <v>61983.34706669279</v>
      </c>
      <c r="L43" s="1152">
        <v>28704.193198746478</v>
      </c>
      <c r="M43" s="1152">
        <v>33279.153867946297</v>
      </c>
      <c r="N43" s="1152">
        <v>98939.384723872805</v>
      </c>
    </row>
    <row r="44" spans="1:14">
      <c r="A44" s="1150">
        <v>33</v>
      </c>
      <c r="B44" s="1154" t="s">
        <v>1182</v>
      </c>
      <c r="C44" s="1152">
        <v>22</v>
      </c>
      <c r="D44" s="1152">
        <v>361815</v>
      </c>
      <c r="E44" s="1152">
        <v>6228.4511783412499</v>
      </c>
      <c r="F44" s="1152">
        <v>7330.7829701679848</v>
      </c>
      <c r="G44" s="1152">
        <v>-1102.3317918267364</v>
      </c>
      <c r="H44" s="1152">
        <v>16012.080288873052</v>
      </c>
      <c r="I44" s="1152">
        <v>22</v>
      </c>
      <c r="J44" s="1152">
        <v>371658</v>
      </c>
      <c r="K44" s="1152">
        <v>6029.122048627346</v>
      </c>
      <c r="L44" s="1152">
        <v>3115.9084923594955</v>
      </c>
      <c r="M44" s="1152">
        <v>2913.21355626785</v>
      </c>
      <c r="N44" s="1152">
        <v>20516.579861142833</v>
      </c>
    </row>
    <row r="45" spans="1:14">
      <c r="A45" s="1150"/>
      <c r="B45" s="1141" t="s">
        <v>1183</v>
      </c>
      <c r="C45" s="1153">
        <v>138</v>
      </c>
      <c r="D45" s="1153">
        <v>12145563</v>
      </c>
      <c r="E45" s="1153">
        <v>158174.68025431826</v>
      </c>
      <c r="F45" s="1153">
        <v>176987.78429163006</v>
      </c>
      <c r="G45" s="1153">
        <v>-18813.114037311789</v>
      </c>
      <c r="H45" s="1153">
        <v>478916.8395401914</v>
      </c>
      <c r="I45" s="1153">
        <v>140</v>
      </c>
      <c r="J45" s="1153">
        <v>12198760</v>
      </c>
      <c r="K45" s="1153">
        <v>109644.4058674204</v>
      </c>
      <c r="L45" s="1153">
        <v>66120.985101503873</v>
      </c>
      <c r="M45" s="1153">
        <v>43523.420765916519</v>
      </c>
      <c r="N45" s="1153">
        <v>561222.30331779981</v>
      </c>
    </row>
    <row r="46" spans="1:14">
      <c r="A46" s="1150"/>
      <c r="B46" s="1150"/>
      <c r="C46" s="1152"/>
      <c r="D46" s="1152"/>
      <c r="E46" s="1152"/>
      <c r="F46" s="1152"/>
      <c r="G46" s="1152"/>
      <c r="H46" s="1152"/>
      <c r="I46" s="1152"/>
      <c r="J46" s="1152"/>
      <c r="K46" s="1153"/>
      <c r="L46" s="1152"/>
      <c r="M46" s="1152"/>
      <c r="N46" s="1152"/>
    </row>
    <row r="47" spans="1:14">
      <c r="A47" s="1141" t="s">
        <v>1184</v>
      </c>
      <c r="B47" s="1141" t="s">
        <v>1185</v>
      </c>
      <c r="C47" s="1152"/>
      <c r="D47" s="1152"/>
      <c r="E47" s="1152"/>
      <c r="F47" s="1152"/>
      <c r="G47" s="1152"/>
      <c r="H47" s="1152"/>
      <c r="I47" s="1152"/>
      <c r="J47" s="1152"/>
      <c r="K47" s="1152"/>
      <c r="L47" s="1152"/>
      <c r="M47" s="1152"/>
      <c r="N47" s="1152"/>
    </row>
    <row r="48" spans="1:14">
      <c r="A48" s="1150">
        <v>34</v>
      </c>
      <c r="B48" s="1154" t="s">
        <v>1186</v>
      </c>
      <c r="C48" s="1152">
        <v>26</v>
      </c>
      <c r="D48" s="1152">
        <v>2759419</v>
      </c>
      <c r="E48" s="1152">
        <v>2473.5466249619976</v>
      </c>
      <c r="F48" s="1152">
        <v>1363.6953938804279</v>
      </c>
      <c r="G48" s="1152">
        <v>1109.8512310815699</v>
      </c>
      <c r="H48" s="1152">
        <v>17993.420616157466</v>
      </c>
      <c r="I48" s="1152">
        <v>26</v>
      </c>
      <c r="J48" s="1152">
        <v>2791050</v>
      </c>
      <c r="K48" s="1152">
        <v>1252.7390670639993</v>
      </c>
      <c r="L48" s="1152">
        <v>785.75206709986719</v>
      </c>
      <c r="M48" s="1152">
        <v>466.98699996413211</v>
      </c>
      <c r="N48" s="1152">
        <v>21266.349443279956</v>
      </c>
    </row>
    <row r="49" spans="1:14">
      <c r="A49" s="1150">
        <v>35</v>
      </c>
      <c r="B49" s="1154" t="s">
        <v>1187</v>
      </c>
      <c r="C49" s="1152">
        <v>10</v>
      </c>
      <c r="D49" s="1152">
        <v>2927533</v>
      </c>
      <c r="E49" s="1152">
        <v>1239.4034867959999</v>
      </c>
      <c r="F49" s="1152">
        <v>513.16803753499994</v>
      </c>
      <c r="G49" s="1152">
        <v>726.2354492610001</v>
      </c>
      <c r="H49" s="1152">
        <v>14340.103015886823</v>
      </c>
      <c r="I49" s="1152">
        <v>10</v>
      </c>
      <c r="J49" s="1152">
        <v>2940947</v>
      </c>
      <c r="K49" s="1152">
        <v>585.11064207999993</v>
      </c>
      <c r="L49" s="1152">
        <v>321.52953203499999</v>
      </c>
      <c r="M49" s="1152">
        <v>263.581110045</v>
      </c>
      <c r="N49" s="1152">
        <v>16525.250646406221</v>
      </c>
    </row>
    <row r="50" spans="1:14">
      <c r="A50" s="1150"/>
      <c r="B50" s="1141" t="s">
        <v>1188</v>
      </c>
      <c r="C50" s="1153">
        <v>36</v>
      </c>
      <c r="D50" s="1153">
        <v>5686952</v>
      </c>
      <c r="E50" s="1153">
        <v>3712.9501117579975</v>
      </c>
      <c r="F50" s="1153">
        <v>1876.8634314154278</v>
      </c>
      <c r="G50" s="1153">
        <v>1836.0866803425702</v>
      </c>
      <c r="H50" s="1153">
        <v>32333.523632044289</v>
      </c>
      <c r="I50" s="1153">
        <v>36</v>
      </c>
      <c r="J50" s="1153">
        <v>5731997</v>
      </c>
      <c r="K50" s="1153">
        <v>1837.8497091439992</v>
      </c>
      <c r="L50" s="1153">
        <v>1107.2815991348671</v>
      </c>
      <c r="M50" s="1153">
        <v>730.56811000913217</v>
      </c>
      <c r="N50" s="1153">
        <v>37791.600089686181</v>
      </c>
    </row>
    <row r="51" spans="1:14">
      <c r="A51" s="1150"/>
      <c r="B51" s="1150"/>
      <c r="C51" s="1152"/>
      <c r="D51" s="1152"/>
      <c r="E51" s="1152"/>
      <c r="F51" s="1152"/>
      <c r="G51" s="1152"/>
      <c r="H51" s="1152"/>
      <c r="I51" s="1152"/>
      <c r="J51" s="1152"/>
      <c r="K51" s="1152"/>
      <c r="L51" s="1152"/>
      <c r="M51" s="1152"/>
      <c r="N51" s="1152"/>
    </row>
    <row r="52" spans="1:14">
      <c r="A52" s="1141" t="s">
        <v>1189</v>
      </c>
      <c r="B52" s="1141" t="s">
        <v>1190</v>
      </c>
      <c r="C52" s="1152"/>
      <c r="D52" s="1152"/>
      <c r="E52" s="1152"/>
      <c r="F52" s="1152"/>
      <c r="G52" s="1152"/>
      <c r="H52" s="1152"/>
      <c r="I52" s="1152"/>
      <c r="J52" s="1152"/>
      <c r="K52" s="1152"/>
      <c r="L52" s="1152"/>
      <c r="M52" s="1152"/>
      <c r="N52" s="1152"/>
    </row>
    <row r="53" spans="1:14">
      <c r="A53" s="1150">
        <v>36</v>
      </c>
      <c r="B53" s="1151" t="s">
        <v>1191</v>
      </c>
      <c r="C53" s="1152">
        <v>177</v>
      </c>
      <c r="D53" s="1152">
        <v>3853245</v>
      </c>
      <c r="E53" s="1152">
        <v>126510.72184629049</v>
      </c>
      <c r="F53" s="1152">
        <v>30840.110324300746</v>
      </c>
      <c r="G53" s="1152">
        <v>95670.611521989747</v>
      </c>
      <c r="H53" s="1152">
        <v>167517.16588063308</v>
      </c>
      <c r="I53" s="1152">
        <v>189</v>
      </c>
      <c r="J53" s="1152">
        <v>5113123</v>
      </c>
      <c r="K53" s="1152">
        <v>16790.514002000004</v>
      </c>
      <c r="L53" s="1152">
        <v>14275.265338787707</v>
      </c>
      <c r="M53" s="1152">
        <v>2515.2486632122955</v>
      </c>
      <c r="N53" s="1152">
        <v>180749.6251056605</v>
      </c>
    </row>
    <row r="54" spans="1:14">
      <c r="A54" s="1150">
        <v>37</v>
      </c>
      <c r="B54" s="1151" t="s">
        <v>1192</v>
      </c>
      <c r="C54" s="1152">
        <v>12</v>
      </c>
      <c r="D54" s="1152">
        <v>4699537</v>
      </c>
      <c r="E54" s="1152">
        <v>3792.21891972</v>
      </c>
      <c r="F54" s="1152">
        <v>3139.4111293602045</v>
      </c>
      <c r="G54" s="1152">
        <v>652.80779035979594</v>
      </c>
      <c r="H54" s="1152">
        <v>22736.984189592513</v>
      </c>
      <c r="I54" s="1152">
        <v>13</v>
      </c>
      <c r="J54" s="1152">
        <v>4795268</v>
      </c>
      <c r="K54" s="1152">
        <v>2191.5395980640001</v>
      </c>
      <c r="L54" s="1152">
        <v>409.33888763351797</v>
      </c>
      <c r="M54" s="1152">
        <v>1782.2007104304821</v>
      </c>
      <c r="N54" s="1152">
        <v>24318.088811200043</v>
      </c>
    </row>
    <row r="55" spans="1:14">
      <c r="A55" s="1150">
        <v>38</v>
      </c>
      <c r="B55" s="1151" t="s">
        <v>1193</v>
      </c>
      <c r="C55" s="1152">
        <v>160</v>
      </c>
      <c r="D55" s="1152">
        <v>12064198</v>
      </c>
      <c r="E55" s="1152">
        <v>156161.84138254498</v>
      </c>
      <c r="F55" s="1152">
        <v>96635.449423974147</v>
      </c>
      <c r="G55" s="1152">
        <v>59526.391958570835</v>
      </c>
      <c r="H55" s="1152">
        <v>484277.17251127213</v>
      </c>
      <c r="I55" s="1152">
        <v>169</v>
      </c>
      <c r="J55" s="1152">
        <v>12334415</v>
      </c>
      <c r="K55" s="1152">
        <v>51302.433119007001</v>
      </c>
      <c r="L55" s="1152">
        <v>35046.271382174004</v>
      </c>
      <c r="M55" s="1152">
        <v>16256.161736832999</v>
      </c>
      <c r="N55" s="1152">
        <v>546424.20323968306</v>
      </c>
    </row>
    <row r="56" spans="1:14">
      <c r="A56" s="1150">
        <v>39</v>
      </c>
      <c r="B56" s="1151" t="s">
        <v>1194</v>
      </c>
      <c r="C56" s="1152">
        <v>50</v>
      </c>
      <c r="D56" s="1152">
        <v>1302024</v>
      </c>
      <c r="E56" s="1152">
        <v>6626.5078150629506</v>
      </c>
      <c r="F56" s="1152">
        <v>4987.7511846434072</v>
      </c>
      <c r="G56" s="1152">
        <v>1638.7566304195445</v>
      </c>
      <c r="H56" s="1152">
        <v>22991.146873769336</v>
      </c>
      <c r="I56" s="1152">
        <v>50</v>
      </c>
      <c r="J56" s="1152">
        <v>1382783</v>
      </c>
      <c r="K56" s="1152">
        <v>1354.2715992635581</v>
      </c>
      <c r="L56" s="1152">
        <v>3023.5196233863785</v>
      </c>
      <c r="M56" s="1152">
        <v>-1669.2480241228204</v>
      </c>
      <c r="N56" s="1152">
        <v>23548.654161833489</v>
      </c>
    </row>
    <row r="57" spans="1:14">
      <c r="A57" s="1150"/>
      <c r="B57" s="1141" t="s">
        <v>1195</v>
      </c>
      <c r="C57" s="1153">
        <v>399</v>
      </c>
      <c r="D57" s="1153">
        <v>21919004</v>
      </c>
      <c r="E57" s="1153">
        <v>293091.28996361844</v>
      </c>
      <c r="F57" s="1153">
        <v>135602.72206227851</v>
      </c>
      <c r="G57" s="1153">
        <v>157488.56790133993</v>
      </c>
      <c r="H57" s="1153">
        <v>697522.46945526707</v>
      </c>
      <c r="I57" s="1153">
        <v>421</v>
      </c>
      <c r="J57" s="1153">
        <v>23625589</v>
      </c>
      <c r="K57" s="1153">
        <v>71638.758318334571</v>
      </c>
      <c r="L57" s="1153">
        <v>52754.395231981602</v>
      </c>
      <c r="M57" s="1153">
        <v>18884.363086352954</v>
      </c>
      <c r="N57" s="1153">
        <v>775040.57131837704</v>
      </c>
    </row>
    <row r="58" spans="1:14">
      <c r="A58" s="1150"/>
      <c r="B58" s="1150"/>
      <c r="C58" s="1152"/>
      <c r="D58" s="1152"/>
      <c r="E58" s="1152"/>
      <c r="F58" s="1152"/>
      <c r="G58" s="1152"/>
      <c r="H58" s="1152"/>
      <c r="I58" s="1152"/>
      <c r="J58" s="1152"/>
      <c r="K58" s="1153"/>
      <c r="L58" s="1152"/>
      <c r="M58" s="1152"/>
      <c r="N58" s="1152"/>
    </row>
    <row r="59" spans="1:14">
      <c r="A59" s="1150"/>
      <c r="B59" s="1141" t="s">
        <v>1196</v>
      </c>
      <c r="C59" s="1153">
        <v>1278</v>
      </c>
      <c r="D59" s="1153">
        <v>145203038</v>
      </c>
      <c r="E59" s="1153">
        <v>10489004.755786391</v>
      </c>
      <c r="F59" s="1153">
        <v>10385342.518571138</v>
      </c>
      <c r="G59" s="1153">
        <v>103662.22721524912</v>
      </c>
      <c r="H59" s="1153">
        <v>3907837.688183154</v>
      </c>
      <c r="I59" s="1153">
        <v>1316</v>
      </c>
      <c r="J59" s="1153">
        <v>153609751</v>
      </c>
      <c r="K59" s="1153">
        <v>4590574.7023723936</v>
      </c>
      <c r="L59" s="1153">
        <v>4307138.5904066181</v>
      </c>
      <c r="M59" s="1153">
        <v>283436.11196577689</v>
      </c>
      <c r="N59" s="1153">
        <v>4633579.5802493645</v>
      </c>
    </row>
    <row r="60" spans="1:14">
      <c r="A60" s="1150"/>
      <c r="B60" s="1150"/>
      <c r="C60" s="1152"/>
      <c r="D60" s="1152"/>
      <c r="E60" s="1152"/>
      <c r="F60" s="575"/>
      <c r="G60" s="1152"/>
      <c r="H60" s="1152"/>
      <c r="I60" s="1152"/>
      <c r="J60" s="1152"/>
      <c r="K60" s="1153"/>
      <c r="L60" s="1152"/>
      <c r="M60" s="1152"/>
      <c r="N60" s="1152"/>
    </row>
    <row r="61" spans="1:14" s="572" customFormat="1">
      <c r="A61" s="1140" t="s">
        <v>1197</v>
      </c>
      <c r="B61" s="1141" t="s">
        <v>1198</v>
      </c>
      <c r="C61" s="1152"/>
      <c r="D61" s="1152"/>
      <c r="E61" s="1152"/>
      <c r="F61" s="1152"/>
      <c r="G61" s="1152"/>
      <c r="H61" s="1152"/>
      <c r="I61" s="1152"/>
      <c r="J61" s="1152"/>
      <c r="K61" s="1152"/>
      <c r="L61" s="1152"/>
      <c r="M61" s="1152"/>
      <c r="N61" s="1152"/>
    </row>
    <row r="62" spans="1:14">
      <c r="A62" s="1150" t="s">
        <v>1142</v>
      </c>
      <c r="B62" s="1151" t="s">
        <v>1143</v>
      </c>
      <c r="C62" s="1152"/>
      <c r="D62" s="1152"/>
      <c r="E62" s="1152"/>
      <c r="F62" s="1152"/>
      <c r="G62" s="1152"/>
      <c r="H62" s="1152"/>
      <c r="I62" s="1152"/>
      <c r="J62" s="1152"/>
      <c r="K62" s="1152"/>
      <c r="L62" s="1152"/>
      <c r="M62" s="1152"/>
      <c r="N62" s="1152"/>
    </row>
    <row r="63" spans="1:14">
      <c r="A63" s="1150" t="s">
        <v>1199</v>
      </c>
      <c r="B63" s="1151" t="s">
        <v>1200</v>
      </c>
      <c r="C63" s="1152">
        <v>122</v>
      </c>
      <c r="D63" s="1152">
        <v>154962</v>
      </c>
      <c r="E63" s="1152">
        <v>16356.239336405999</v>
      </c>
      <c r="F63" s="1152">
        <v>40994.642724734993</v>
      </c>
      <c r="G63" s="1152">
        <v>-24638.403388329003</v>
      </c>
      <c r="H63" s="1152">
        <v>24372.459116144026</v>
      </c>
      <c r="I63" s="1152">
        <v>87</v>
      </c>
      <c r="J63" s="1152">
        <v>112076</v>
      </c>
      <c r="K63" s="1152">
        <v>290.64734817800002</v>
      </c>
      <c r="L63" s="1152">
        <v>6777.0129288590006</v>
      </c>
      <c r="M63" s="1152">
        <v>-6486.3655806810002</v>
      </c>
      <c r="N63" s="1152">
        <v>18018.461488879035</v>
      </c>
    </row>
    <row r="64" spans="1:14">
      <c r="A64" s="1150" t="s">
        <v>1201</v>
      </c>
      <c r="B64" s="1151" t="s">
        <v>1202</v>
      </c>
      <c r="C64" s="1152">
        <v>7</v>
      </c>
      <c r="D64" s="1152">
        <v>12655</v>
      </c>
      <c r="E64" s="1152">
        <v>0</v>
      </c>
      <c r="F64" s="1152">
        <v>996.48226731</v>
      </c>
      <c r="G64" s="1152">
        <v>-996.48226731</v>
      </c>
      <c r="H64" s="1152">
        <v>639.55723914085513</v>
      </c>
      <c r="I64" s="1152">
        <v>0</v>
      </c>
      <c r="J64" s="1152">
        <v>0</v>
      </c>
      <c r="K64" s="1152">
        <v>0</v>
      </c>
      <c r="L64" s="1152">
        <v>653.25621362300001</v>
      </c>
      <c r="M64" s="1152">
        <v>-653.25621362300001</v>
      </c>
      <c r="N64" s="1152">
        <v>0</v>
      </c>
    </row>
    <row r="65" spans="1:14">
      <c r="A65" s="1150" t="s">
        <v>1203</v>
      </c>
      <c r="B65" s="1151" t="s">
        <v>1204</v>
      </c>
      <c r="C65" s="1152">
        <v>7</v>
      </c>
      <c r="D65" s="1152">
        <v>52</v>
      </c>
      <c r="E65" s="1152">
        <v>0</v>
      </c>
      <c r="F65" s="1152">
        <v>170.58246101400005</v>
      </c>
      <c r="G65" s="1152">
        <v>-170.58246101399999</v>
      </c>
      <c r="H65" s="1152">
        <v>1981.9769284441027</v>
      </c>
      <c r="I65" s="1152">
        <v>7</v>
      </c>
      <c r="J65" s="1152">
        <v>52</v>
      </c>
      <c r="K65" s="1152">
        <v>0</v>
      </c>
      <c r="L65" s="1152">
        <v>0</v>
      </c>
      <c r="M65" s="1152">
        <v>0</v>
      </c>
      <c r="N65" s="1152">
        <v>2207.5779522923658</v>
      </c>
    </row>
    <row r="66" spans="1:14">
      <c r="A66" s="1150" t="s">
        <v>1205</v>
      </c>
      <c r="B66" s="1151" t="s">
        <v>1206</v>
      </c>
      <c r="C66" s="1152">
        <v>0</v>
      </c>
      <c r="D66" s="1152">
        <v>0</v>
      </c>
      <c r="E66" s="1152">
        <v>0</v>
      </c>
      <c r="F66" s="1152">
        <v>60.595893031000003</v>
      </c>
      <c r="G66" s="1152">
        <v>-60.595893031000003</v>
      </c>
      <c r="H66" s="1152">
        <v>0</v>
      </c>
      <c r="I66" s="1152">
        <v>1</v>
      </c>
      <c r="J66" s="1152">
        <v>224580</v>
      </c>
      <c r="K66" s="1152">
        <v>115.18</v>
      </c>
      <c r="L66" s="1152">
        <v>301.04000000000002</v>
      </c>
      <c r="M66" s="1152">
        <v>-185.86</v>
      </c>
      <c r="N66" s="1152">
        <v>5290.15</v>
      </c>
    </row>
    <row r="67" spans="1:14">
      <c r="A67" s="1150"/>
      <c r="B67" s="1141" t="s">
        <v>1207</v>
      </c>
      <c r="C67" s="1153">
        <v>136</v>
      </c>
      <c r="D67" s="1153">
        <v>167669</v>
      </c>
      <c r="E67" s="1153">
        <v>16356.239336405999</v>
      </c>
      <c r="F67" s="1153">
        <v>42222.30334608999</v>
      </c>
      <c r="G67" s="1153">
        <v>-25866.064009684003</v>
      </c>
      <c r="H67" s="1153">
        <v>26993.993283728985</v>
      </c>
      <c r="I67" s="1153">
        <v>95</v>
      </c>
      <c r="J67" s="1153">
        <v>336708</v>
      </c>
      <c r="K67" s="1153">
        <v>405.82734817800002</v>
      </c>
      <c r="L67" s="1153">
        <v>7731.3091424820004</v>
      </c>
      <c r="M67" s="1153">
        <v>-7325.4817943039998</v>
      </c>
      <c r="N67" s="1153">
        <v>25516.189441171402</v>
      </c>
    </row>
    <row r="68" spans="1:14">
      <c r="A68" s="1150"/>
      <c r="B68" s="1150"/>
      <c r="C68" s="1152"/>
      <c r="D68" s="1152"/>
      <c r="E68" s="1152"/>
      <c r="F68" s="1152"/>
      <c r="G68" s="1152"/>
      <c r="H68" s="1152"/>
      <c r="I68" s="1152"/>
      <c r="J68" s="1152"/>
      <c r="K68" s="1152"/>
      <c r="L68" s="1152"/>
      <c r="M68" s="1152"/>
      <c r="N68" s="1152"/>
    </row>
    <row r="69" spans="1:14">
      <c r="A69" s="1150" t="s">
        <v>1161</v>
      </c>
      <c r="B69" s="1151" t="s">
        <v>1162</v>
      </c>
      <c r="C69" s="1152"/>
      <c r="D69" s="1152"/>
      <c r="E69" s="1152"/>
      <c r="F69" s="1152"/>
      <c r="G69" s="1152"/>
      <c r="H69" s="1152"/>
      <c r="I69" s="1152"/>
      <c r="J69" s="1152"/>
      <c r="K69" s="1152"/>
      <c r="L69" s="1152"/>
      <c r="M69" s="1152"/>
      <c r="N69" s="1152"/>
    </row>
    <row r="70" spans="1:14">
      <c r="A70" s="1150" t="s">
        <v>1199</v>
      </c>
      <c r="B70" s="1151" t="s">
        <v>1172</v>
      </c>
      <c r="C70" s="1152">
        <v>19</v>
      </c>
      <c r="D70" s="1152">
        <v>297534</v>
      </c>
      <c r="E70" s="1152">
        <v>0</v>
      </c>
      <c r="F70" s="1152">
        <v>299.52162491199999</v>
      </c>
      <c r="G70" s="1152">
        <v>-299.52162491199999</v>
      </c>
      <c r="H70" s="1152">
        <v>3395.008137813566</v>
      </c>
      <c r="I70" s="1152">
        <v>19</v>
      </c>
      <c r="J70" s="1152">
        <v>288784</v>
      </c>
      <c r="K70" s="1152">
        <v>0</v>
      </c>
      <c r="L70" s="1152">
        <v>153.72220817599998</v>
      </c>
      <c r="M70" s="1152">
        <v>-153.72220817599998</v>
      </c>
      <c r="N70" s="1152">
        <v>3776.6303257061354</v>
      </c>
    </row>
    <row r="71" spans="1:14">
      <c r="A71" s="1150" t="s">
        <v>1201</v>
      </c>
      <c r="B71" s="1151" t="s">
        <v>398</v>
      </c>
      <c r="C71" s="1152">
        <v>10</v>
      </c>
      <c r="D71" s="1152">
        <v>59513</v>
      </c>
      <c r="E71" s="1152">
        <v>0.01</v>
      </c>
      <c r="F71" s="1152">
        <v>1678.6478171939998</v>
      </c>
      <c r="G71" s="1152">
        <v>-1678.637817194</v>
      </c>
      <c r="H71" s="1152">
        <v>2804.6924697668583</v>
      </c>
      <c r="I71" s="1152">
        <v>3</v>
      </c>
      <c r="J71" s="1152">
        <v>3635</v>
      </c>
      <c r="K71" s="1152">
        <v>0</v>
      </c>
      <c r="L71" s="1152">
        <v>2010.2837966500001</v>
      </c>
      <c r="M71" s="1152">
        <v>-2010.2837966500001</v>
      </c>
      <c r="N71" s="1152">
        <v>316.39090978905358</v>
      </c>
    </row>
    <row r="72" spans="1:14">
      <c r="A72" s="1150"/>
      <c r="B72" s="1141" t="s">
        <v>1207</v>
      </c>
      <c r="C72" s="1153">
        <v>29</v>
      </c>
      <c r="D72" s="1153">
        <v>357047</v>
      </c>
      <c r="E72" s="1153">
        <v>0.01</v>
      </c>
      <c r="F72" s="1153">
        <v>1978.1694421059997</v>
      </c>
      <c r="G72" s="1153">
        <v>-1978.1594421059999</v>
      </c>
      <c r="H72" s="1153">
        <v>6199.7006075804238</v>
      </c>
      <c r="I72" s="1153">
        <v>22</v>
      </c>
      <c r="J72" s="1153">
        <v>292419</v>
      </c>
      <c r="K72" s="1153">
        <v>0</v>
      </c>
      <c r="L72" s="1153">
        <v>2164.0060048260002</v>
      </c>
      <c r="M72" s="1153">
        <v>-2164.0060048260002</v>
      </c>
      <c r="N72" s="1153">
        <v>4093.0212354951891</v>
      </c>
    </row>
    <row r="73" spans="1:14">
      <c r="A73" s="1150"/>
      <c r="B73" s="1150"/>
      <c r="C73" s="1152"/>
      <c r="D73" s="1152"/>
      <c r="E73" s="1152"/>
      <c r="F73" s="1152"/>
      <c r="G73" s="1152"/>
      <c r="H73" s="1152"/>
      <c r="I73" s="1152"/>
      <c r="J73" s="1152"/>
      <c r="K73" s="1152"/>
      <c r="L73" s="1152"/>
      <c r="M73" s="1152"/>
      <c r="N73" s="1152"/>
    </row>
    <row r="74" spans="1:14">
      <c r="A74" s="1150" t="s">
        <v>1175</v>
      </c>
      <c r="B74" s="1151" t="s">
        <v>1190</v>
      </c>
      <c r="C74" s="1153">
        <v>0</v>
      </c>
      <c r="D74" s="1153">
        <v>0</v>
      </c>
      <c r="E74" s="1153">
        <v>0</v>
      </c>
      <c r="F74" s="1153">
        <v>0</v>
      </c>
      <c r="G74" s="1153">
        <v>0</v>
      </c>
      <c r="H74" s="1153">
        <v>0</v>
      </c>
      <c r="I74" s="1153">
        <v>0</v>
      </c>
      <c r="J74" s="1153">
        <v>0</v>
      </c>
      <c r="K74" s="1153">
        <v>0</v>
      </c>
      <c r="L74" s="1153">
        <v>0</v>
      </c>
      <c r="M74" s="1153">
        <v>0</v>
      </c>
      <c r="N74" s="1153">
        <v>0</v>
      </c>
    </row>
    <row r="75" spans="1:14">
      <c r="A75" s="1150"/>
      <c r="B75" s="1150"/>
      <c r="C75" s="1152"/>
      <c r="D75" s="1152"/>
      <c r="E75" s="1152"/>
      <c r="F75" s="1152"/>
      <c r="G75" s="1152"/>
      <c r="H75" s="1152"/>
      <c r="I75" s="1152"/>
      <c r="J75" s="1152"/>
      <c r="K75" s="1152"/>
      <c r="L75" s="1152"/>
      <c r="M75" s="1152"/>
      <c r="N75" s="1152"/>
    </row>
    <row r="76" spans="1:14">
      <c r="A76" s="1150"/>
      <c r="B76" s="1141" t="s">
        <v>1208</v>
      </c>
      <c r="C76" s="1153">
        <v>165</v>
      </c>
      <c r="D76" s="1153">
        <v>524716</v>
      </c>
      <c r="E76" s="1153">
        <v>16356.249336405999</v>
      </c>
      <c r="F76" s="1153">
        <v>44200.472788195992</v>
      </c>
      <c r="G76" s="1153">
        <v>-27844.223451790003</v>
      </c>
      <c r="H76" s="1153">
        <v>33193.693891309405</v>
      </c>
      <c r="I76" s="1153">
        <v>117</v>
      </c>
      <c r="J76" s="1153">
        <v>629127</v>
      </c>
      <c r="K76" s="1153">
        <v>405.82734817800002</v>
      </c>
      <c r="L76" s="1153">
        <v>9895.3151473079997</v>
      </c>
      <c r="M76" s="1153">
        <v>-9489.48779913</v>
      </c>
      <c r="N76" s="1153">
        <v>29609.210676666589</v>
      </c>
    </row>
    <row r="77" spans="1:14">
      <c r="A77" s="1150"/>
      <c r="B77" s="1150"/>
      <c r="C77" s="1152"/>
      <c r="D77" s="1152"/>
      <c r="E77" s="1152"/>
      <c r="F77" s="1152"/>
      <c r="G77" s="1152"/>
      <c r="H77" s="1152"/>
      <c r="I77" s="1152"/>
      <c r="J77" s="1152"/>
      <c r="K77" s="1152"/>
      <c r="L77" s="1152"/>
      <c r="M77" s="1152"/>
      <c r="N77" s="1152"/>
    </row>
    <row r="78" spans="1:14" s="572" customFormat="1">
      <c r="A78" s="1140" t="s">
        <v>1209</v>
      </c>
      <c r="B78" s="1141" t="s">
        <v>1210</v>
      </c>
      <c r="C78" s="1152"/>
      <c r="D78" s="1152"/>
      <c r="E78" s="1152"/>
      <c r="F78" s="1152"/>
      <c r="G78" s="1152"/>
      <c r="H78" s="1152"/>
      <c r="I78" s="1152"/>
      <c r="J78" s="1152"/>
      <c r="K78" s="1152"/>
      <c r="L78" s="1152"/>
      <c r="M78" s="1152"/>
      <c r="N78" s="1152"/>
    </row>
    <row r="79" spans="1:14">
      <c r="A79" s="1150" t="s">
        <v>1142</v>
      </c>
      <c r="B79" s="1151" t="s">
        <v>1143</v>
      </c>
      <c r="C79" s="1155">
        <v>12</v>
      </c>
      <c r="D79" s="1155">
        <v>2846</v>
      </c>
      <c r="E79" s="1155">
        <v>1996.0593924269999</v>
      </c>
      <c r="F79" s="1155">
        <v>1588.6390178029999</v>
      </c>
      <c r="G79" s="1155">
        <v>407.42037462400003</v>
      </c>
      <c r="H79" s="1155">
        <v>999.29489398878309</v>
      </c>
      <c r="I79" s="1153">
        <v>12</v>
      </c>
      <c r="J79" s="1153">
        <v>2699</v>
      </c>
      <c r="K79" s="1153">
        <v>106.971022456</v>
      </c>
      <c r="L79" s="1153">
        <v>788.73050039999998</v>
      </c>
      <c r="M79" s="1153">
        <v>-681.75947794400008</v>
      </c>
      <c r="N79" s="1153">
        <v>291.35122044720026</v>
      </c>
    </row>
    <row r="80" spans="1:14">
      <c r="A80" s="1150"/>
      <c r="B80" s="1150"/>
      <c r="C80" s="1152"/>
      <c r="D80" s="1152"/>
      <c r="E80" s="1152"/>
      <c r="F80" s="1152"/>
      <c r="G80" s="1152"/>
      <c r="H80" s="1152"/>
      <c r="I80" s="1152"/>
      <c r="J80" s="1152"/>
      <c r="K80" s="1152"/>
      <c r="L80" s="1152"/>
      <c r="M80" s="1152"/>
      <c r="N80" s="1152"/>
    </row>
    <row r="81" spans="1:14">
      <c r="A81" s="1150" t="s">
        <v>1161</v>
      </c>
      <c r="B81" s="1151" t="s">
        <v>1211</v>
      </c>
      <c r="C81" s="1155">
        <v>0</v>
      </c>
      <c r="D81" s="1155">
        <v>0</v>
      </c>
      <c r="E81" s="1155">
        <v>0</v>
      </c>
      <c r="F81" s="1155">
        <v>0</v>
      </c>
      <c r="G81" s="1155">
        <v>0</v>
      </c>
      <c r="H81" s="1155">
        <v>0</v>
      </c>
      <c r="I81" s="1153">
        <v>0</v>
      </c>
      <c r="J81" s="1153">
        <v>0</v>
      </c>
      <c r="K81" s="1153">
        <v>0</v>
      </c>
      <c r="L81" s="1153">
        <v>0</v>
      </c>
      <c r="M81" s="1153">
        <v>0</v>
      </c>
      <c r="N81" s="1153">
        <v>0</v>
      </c>
    </row>
    <row r="82" spans="1:14">
      <c r="A82" s="1150"/>
      <c r="B82" s="1150"/>
      <c r="C82" s="1152"/>
      <c r="D82" s="1152"/>
      <c r="E82" s="1152"/>
      <c r="F82" s="1152"/>
      <c r="G82" s="1152"/>
      <c r="H82" s="1152"/>
      <c r="I82" s="1152"/>
      <c r="J82" s="1152"/>
      <c r="K82" s="1152"/>
      <c r="L82" s="1152"/>
      <c r="M82" s="1152"/>
      <c r="N82" s="1152"/>
    </row>
    <row r="83" spans="1:14">
      <c r="A83" s="1150" t="s">
        <v>1175</v>
      </c>
      <c r="B83" s="1151" t="s">
        <v>1190</v>
      </c>
      <c r="C83" s="1155">
        <v>0</v>
      </c>
      <c r="D83" s="1155">
        <v>0</v>
      </c>
      <c r="E83" s="1155">
        <v>0</v>
      </c>
      <c r="F83" s="1155">
        <v>0</v>
      </c>
      <c r="G83" s="1155">
        <v>0</v>
      </c>
      <c r="H83" s="1155">
        <v>0</v>
      </c>
      <c r="I83" s="1153">
        <v>0</v>
      </c>
      <c r="J83" s="1153">
        <v>0</v>
      </c>
      <c r="K83" s="1153">
        <v>0</v>
      </c>
      <c r="L83" s="1153">
        <v>0</v>
      </c>
      <c r="M83" s="1153">
        <v>0</v>
      </c>
      <c r="N83" s="1153">
        <v>0</v>
      </c>
    </row>
    <row r="84" spans="1:14">
      <c r="A84" s="1150"/>
      <c r="B84" s="1150"/>
      <c r="C84" s="1152"/>
      <c r="D84" s="1152"/>
      <c r="E84" s="1152"/>
      <c r="F84" s="1152"/>
      <c r="G84" s="1152"/>
      <c r="H84" s="1152"/>
      <c r="I84" s="1152"/>
      <c r="J84" s="1152"/>
      <c r="K84" s="1152"/>
      <c r="L84" s="1152"/>
      <c r="M84" s="1152"/>
      <c r="N84" s="1152"/>
    </row>
    <row r="85" spans="1:14">
      <c r="A85" s="1150"/>
      <c r="B85" s="1141" t="s">
        <v>1212</v>
      </c>
      <c r="C85" s="1153">
        <v>12</v>
      </c>
      <c r="D85" s="1153">
        <v>2846</v>
      </c>
      <c r="E85" s="1153">
        <v>1996.0593924269999</v>
      </c>
      <c r="F85" s="1153">
        <v>1588.6390178029999</v>
      </c>
      <c r="G85" s="1153">
        <v>407.42037462400003</v>
      </c>
      <c r="H85" s="1153">
        <v>999.29489398878309</v>
      </c>
      <c r="I85" s="1153">
        <v>12</v>
      </c>
      <c r="J85" s="1153">
        <v>2699</v>
      </c>
      <c r="K85" s="1153">
        <v>106.971022456</v>
      </c>
      <c r="L85" s="1153">
        <v>788.73050039999998</v>
      </c>
      <c r="M85" s="1153">
        <v>-681.75947794400008</v>
      </c>
      <c r="N85" s="1153">
        <v>291.35122044720026</v>
      </c>
    </row>
    <row r="86" spans="1:14">
      <c r="A86" s="1150"/>
      <c r="B86" s="1150"/>
      <c r="C86" s="1152"/>
      <c r="D86" s="1152"/>
      <c r="E86" s="1152"/>
      <c r="F86" s="1152"/>
      <c r="G86" s="1152"/>
      <c r="H86" s="1152"/>
      <c r="I86" s="1152"/>
      <c r="J86" s="1152"/>
      <c r="K86" s="1152"/>
      <c r="L86" s="1152"/>
      <c r="M86" s="1152"/>
      <c r="N86" s="1152"/>
    </row>
    <row r="87" spans="1:14" s="572" customFormat="1">
      <c r="A87" s="1156"/>
      <c r="B87" s="1156" t="s">
        <v>1213</v>
      </c>
      <c r="C87" s="1153">
        <v>1455</v>
      </c>
      <c r="D87" s="1153">
        <v>145730600</v>
      </c>
      <c r="E87" s="1153">
        <v>10507357.064515224</v>
      </c>
      <c r="F87" s="1153">
        <v>10431131.630377138</v>
      </c>
      <c r="G87" s="1153">
        <v>76225.424138083123</v>
      </c>
      <c r="H87" s="1153">
        <v>3942030.6769684521</v>
      </c>
      <c r="I87" s="1153">
        <v>1445</v>
      </c>
      <c r="J87" s="1153">
        <v>154241577</v>
      </c>
      <c r="K87" s="1153">
        <v>4591087.5007430278</v>
      </c>
      <c r="L87" s="1153">
        <v>4317822.6360543258</v>
      </c>
      <c r="M87" s="1153">
        <v>273264.86468870286</v>
      </c>
      <c r="N87" s="1153">
        <v>4663480.1421464784</v>
      </c>
    </row>
    <row r="88" spans="1:14">
      <c r="A88" s="1150"/>
      <c r="B88" s="1150"/>
      <c r="C88" s="1152"/>
      <c r="D88" s="1152"/>
      <c r="E88" s="1152"/>
      <c r="F88" s="1152"/>
      <c r="G88" s="1152"/>
      <c r="H88" s="1152"/>
      <c r="I88" s="1152"/>
      <c r="J88" s="1152"/>
      <c r="K88" s="1152"/>
      <c r="L88" s="1152"/>
      <c r="M88" s="1152"/>
      <c r="N88" s="1152"/>
    </row>
    <row r="89" spans="1:14">
      <c r="A89" s="1150"/>
      <c r="B89" s="1151" t="s">
        <v>1214</v>
      </c>
      <c r="C89" s="1155">
        <v>76</v>
      </c>
      <c r="D89" s="1155">
        <v>1862743</v>
      </c>
      <c r="E89" s="1155">
        <v>27340.004726792326</v>
      </c>
      <c r="F89" s="1155">
        <v>12378.133984675942</v>
      </c>
      <c r="G89" s="1155">
        <v>14961.870742116382</v>
      </c>
      <c r="H89" s="1155">
        <v>66590.390996126443</v>
      </c>
      <c r="I89" s="1155">
        <v>76</v>
      </c>
      <c r="J89" s="1155">
        <v>1894366</v>
      </c>
      <c r="K89" s="1155">
        <v>4403.6424514080491</v>
      </c>
      <c r="L89" s="1155">
        <v>6254.2677832794661</v>
      </c>
      <c r="M89" s="1155">
        <v>-1850.6253318714175</v>
      </c>
      <c r="N89" s="1155">
        <v>69237.595555493346</v>
      </c>
    </row>
    <row r="90" spans="1:14">
      <c r="A90" s="576" t="s">
        <v>122</v>
      </c>
      <c r="B90" s="576"/>
      <c r="C90" s="577"/>
      <c r="D90" s="577"/>
      <c r="E90" s="577"/>
      <c r="F90" s="577"/>
      <c r="G90" s="577"/>
      <c r="H90" s="577"/>
    </row>
    <row r="91" spans="1:14">
      <c r="A91" s="1500" t="s">
        <v>1215</v>
      </c>
      <c r="B91" s="1500"/>
      <c r="C91" s="1500"/>
      <c r="D91" s="1500"/>
      <c r="E91" s="577"/>
      <c r="F91" s="577"/>
      <c r="G91" s="577"/>
      <c r="H91" s="577"/>
    </row>
    <row r="92" spans="1:14">
      <c r="A92" s="1501" t="s">
        <v>1288</v>
      </c>
      <c r="B92" s="1501"/>
    </row>
    <row r="93" spans="1:14">
      <c r="A93" s="1501" t="s">
        <v>1216</v>
      </c>
      <c r="B93" s="1502"/>
      <c r="C93" s="1502"/>
      <c r="D93" s="1502"/>
      <c r="E93" s="1502"/>
      <c r="F93" s="1502"/>
      <c r="G93" s="1502"/>
      <c r="I93" s="668"/>
      <c r="J93" s="668"/>
    </row>
    <row r="94" spans="1:14">
      <c r="A94" s="1501" t="s">
        <v>176</v>
      </c>
      <c r="B94" s="1501"/>
    </row>
    <row r="98" spans="3:10">
      <c r="C98" s="578"/>
    </row>
    <row r="99" spans="3:10">
      <c r="C99" s="578"/>
    </row>
    <row r="100" spans="3:10">
      <c r="C100" s="578"/>
      <c r="I100" s="668"/>
      <c r="J100" s="668"/>
    </row>
  </sheetData>
  <mergeCells count="9">
    <mergeCell ref="A91:D91"/>
    <mergeCell ref="A92:B92"/>
    <mergeCell ref="A93:G93"/>
    <mergeCell ref="A94:B94"/>
    <mergeCell ref="A1:D1"/>
    <mergeCell ref="A2:A3"/>
    <mergeCell ref="B2:B3"/>
    <mergeCell ref="C2:H2"/>
    <mergeCell ref="I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2"/>
  <sheetViews>
    <sheetView tabSelected="1" workbookViewId="0">
      <selection activeCell="K59" sqref="K59"/>
    </sheetView>
  </sheetViews>
  <sheetFormatPr defaultRowHeight="15"/>
  <cols>
    <col min="1" max="1" width="24.7109375"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7">
      <c r="A1" s="1673" t="s">
        <v>177</v>
      </c>
      <c r="B1" s="1673"/>
      <c r="C1" s="1673"/>
      <c r="D1" s="1673"/>
      <c r="E1" s="1673"/>
      <c r="F1" s="1673"/>
      <c r="G1" s="1673"/>
      <c r="H1" s="1673"/>
      <c r="I1" s="1673"/>
      <c r="J1" s="112"/>
      <c r="K1" s="112"/>
      <c r="L1" s="112"/>
      <c r="M1" s="112"/>
      <c r="N1" s="112"/>
      <c r="O1" s="112"/>
      <c r="P1" s="112"/>
      <c r="Q1" s="112"/>
    </row>
    <row r="2" spans="1:17">
      <c r="A2" s="1246" t="s">
        <v>178</v>
      </c>
      <c r="B2" s="1663" t="s">
        <v>1247</v>
      </c>
      <c r="C2" s="1663"/>
      <c r="D2" s="1663"/>
      <c r="E2" s="1663"/>
      <c r="F2" s="1663" t="s">
        <v>1384</v>
      </c>
      <c r="G2" s="1663"/>
      <c r="H2" s="1663"/>
      <c r="I2" s="1663"/>
      <c r="J2" s="112"/>
      <c r="K2" s="112"/>
      <c r="L2" s="112"/>
      <c r="M2" s="112"/>
      <c r="N2" s="112"/>
      <c r="O2" s="112"/>
      <c r="P2" s="112"/>
      <c r="Q2" s="112"/>
    </row>
    <row r="3" spans="1:17">
      <c r="A3" s="1247"/>
      <c r="B3" s="1249" t="s">
        <v>179</v>
      </c>
      <c r="C3" s="1250"/>
      <c r="D3" s="1249" t="s">
        <v>180</v>
      </c>
      <c r="E3" s="1250"/>
      <c r="F3" s="1249" t="s">
        <v>179</v>
      </c>
      <c r="G3" s="1250"/>
      <c r="H3" s="1249" t="s">
        <v>180</v>
      </c>
      <c r="I3" s="1250"/>
      <c r="J3" s="112"/>
      <c r="K3" s="112"/>
      <c r="L3" s="112"/>
      <c r="M3" s="112"/>
      <c r="N3" s="112"/>
      <c r="O3" s="112"/>
      <c r="P3" s="112"/>
      <c r="Q3" s="112"/>
    </row>
    <row r="4" spans="1:17" ht="30">
      <c r="A4" s="1248"/>
      <c r="B4" s="611" t="s">
        <v>181</v>
      </c>
      <c r="C4" s="611" t="s">
        <v>182</v>
      </c>
      <c r="D4" s="611" t="s">
        <v>181</v>
      </c>
      <c r="E4" s="611" t="s">
        <v>182</v>
      </c>
      <c r="F4" s="611" t="s">
        <v>181</v>
      </c>
      <c r="G4" s="611" t="s">
        <v>182</v>
      </c>
      <c r="H4" s="611" t="s">
        <v>181</v>
      </c>
      <c r="I4" s="611" t="s">
        <v>182</v>
      </c>
      <c r="J4" s="112"/>
      <c r="K4" s="112"/>
      <c r="L4" s="112"/>
      <c r="M4" s="112"/>
      <c r="N4" s="112"/>
      <c r="O4" s="112"/>
      <c r="P4" s="112"/>
      <c r="Q4" s="112"/>
    </row>
    <row r="5" spans="1:17">
      <c r="A5" s="1251" t="s">
        <v>183</v>
      </c>
      <c r="B5" s="1252"/>
      <c r="C5" s="1252"/>
      <c r="D5" s="1252"/>
      <c r="E5" s="1252"/>
      <c r="F5" s="1252"/>
      <c r="G5" s="1252"/>
      <c r="H5" s="1252"/>
      <c r="I5" s="1252"/>
      <c r="J5" s="112"/>
      <c r="K5" s="112"/>
      <c r="L5" s="112"/>
      <c r="M5" s="112"/>
      <c r="N5" s="112"/>
      <c r="O5" s="112"/>
      <c r="P5" s="112"/>
      <c r="Q5" s="112"/>
    </row>
    <row r="6" spans="1:17" s="72" customFormat="1">
      <c r="A6" s="599" t="s">
        <v>1248</v>
      </c>
      <c r="B6" s="1641">
        <v>0</v>
      </c>
      <c r="C6" s="1642">
        <f>C7+C8</f>
        <v>0</v>
      </c>
      <c r="D6" s="1643">
        <v>10</v>
      </c>
      <c r="E6" s="1643">
        <v>9039.8549999999996</v>
      </c>
      <c r="F6" s="1642">
        <v>0</v>
      </c>
      <c r="G6" s="1644">
        <f t="shared" ref="G6" si="0">G7+G8</f>
        <v>0</v>
      </c>
      <c r="H6" s="1645"/>
      <c r="I6" s="1645">
        <f t="shared" ref="I6" si="1">I7+I8</f>
        <v>5863.8549999999996</v>
      </c>
      <c r="J6" s="112"/>
      <c r="K6" s="112"/>
      <c r="L6" s="110"/>
      <c r="M6" s="110"/>
      <c r="N6" s="113"/>
      <c r="O6" s="113"/>
      <c r="P6" s="114"/>
      <c r="Q6" s="114"/>
    </row>
    <row r="7" spans="1:17" s="72" customFormat="1">
      <c r="A7" s="600" t="s">
        <v>1249</v>
      </c>
      <c r="B7" s="1646">
        <v>0</v>
      </c>
      <c r="C7" s="1642">
        <v>0</v>
      </c>
      <c r="D7" s="1647">
        <v>6</v>
      </c>
      <c r="E7" s="1643">
        <v>6345.0949999999993</v>
      </c>
      <c r="F7" s="1644">
        <v>0</v>
      </c>
      <c r="G7" s="1644">
        <v>0</v>
      </c>
      <c r="H7" s="626">
        <v>3</v>
      </c>
      <c r="I7" s="636">
        <v>5127.8549999999996</v>
      </c>
      <c r="J7" s="112"/>
      <c r="K7" s="112"/>
      <c r="L7" s="110"/>
      <c r="M7" s="110"/>
      <c r="N7" s="113"/>
      <c r="O7" s="113"/>
      <c r="P7" s="114"/>
      <c r="Q7" s="114"/>
    </row>
    <row r="8" spans="1:17" s="72" customFormat="1" ht="30">
      <c r="A8" s="600" t="s">
        <v>1250</v>
      </c>
      <c r="B8" s="1646">
        <v>0</v>
      </c>
      <c r="C8" s="1642">
        <v>0</v>
      </c>
      <c r="D8" s="1647">
        <v>4</v>
      </c>
      <c r="E8" s="1643">
        <v>2694.76</v>
      </c>
      <c r="F8" s="1644">
        <v>0</v>
      </c>
      <c r="G8" s="1644">
        <v>0</v>
      </c>
      <c r="H8" s="626">
        <v>1</v>
      </c>
      <c r="I8" s="636">
        <v>736</v>
      </c>
      <c r="J8" s="112"/>
      <c r="K8" s="112"/>
      <c r="L8" s="110"/>
      <c r="M8" s="110"/>
      <c r="N8" s="113"/>
      <c r="O8" s="113"/>
      <c r="P8" s="114"/>
      <c r="Q8" s="114"/>
    </row>
    <row r="9" spans="1:17" s="72" customFormat="1">
      <c r="A9" s="599" t="s">
        <v>1251</v>
      </c>
      <c r="B9" s="1646">
        <v>0</v>
      </c>
      <c r="C9" s="1642">
        <f>C10+C11</f>
        <v>0</v>
      </c>
      <c r="D9" s="1643">
        <v>47</v>
      </c>
      <c r="E9" s="1643">
        <v>1451.49</v>
      </c>
      <c r="F9" s="1644"/>
      <c r="G9" s="1644">
        <f>G10+G11</f>
        <v>0</v>
      </c>
      <c r="H9" s="1644"/>
      <c r="I9" s="1644">
        <f>I10+I11</f>
        <v>561.875</v>
      </c>
      <c r="J9" s="112"/>
      <c r="K9" s="112"/>
      <c r="L9" s="110"/>
      <c r="M9" s="110"/>
      <c r="N9" s="113"/>
      <c r="O9" s="113"/>
      <c r="P9" s="114"/>
      <c r="Q9" s="114"/>
    </row>
    <row r="10" spans="1:17" s="72" customFormat="1">
      <c r="A10" s="600" t="s">
        <v>1249</v>
      </c>
      <c r="B10" s="1646">
        <v>0</v>
      </c>
      <c r="C10" s="1642">
        <v>0</v>
      </c>
      <c r="D10" s="1647">
        <v>1</v>
      </c>
      <c r="E10" s="1643">
        <v>124.79</v>
      </c>
      <c r="F10" s="1644">
        <v>0</v>
      </c>
      <c r="G10" s="1644">
        <v>0</v>
      </c>
      <c r="H10" s="626">
        <v>2</v>
      </c>
      <c r="I10" s="626">
        <v>10.372999999999999</v>
      </c>
      <c r="J10" s="112"/>
      <c r="K10" s="112"/>
      <c r="L10" s="110"/>
      <c r="M10" s="110"/>
      <c r="N10" s="113"/>
      <c r="O10" s="113"/>
      <c r="P10" s="114"/>
      <c r="Q10" s="114"/>
    </row>
    <row r="11" spans="1:17" s="72" customFormat="1" ht="30">
      <c r="A11" s="600" t="s">
        <v>1250</v>
      </c>
      <c r="B11" s="1646">
        <v>0</v>
      </c>
      <c r="C11" s="1642">
        <v>0</v>
      </c>
      <c r="D11" s="1647">
        <v>46</v>
      </c>
      <c r="E11" s="1643">
        <v>1326.7</v>
      </c>
      <c r="F11" s="1644">
        <v>0</v>
      </c>
      <c r="G11" s="1644">
        <v>0</v>
      </c>
      <c r="H11" s="626">
        <v>19</v>
      </c>
      <c r="I11" s="626">
        <v>551.50199999999995</v>
      </c>
      <c r="J11" s="112"/>
      <c r="K11" s="112"/>
      <c r="L11" s="110"/>
      <c r="M11" s="110"/>
      <c r="N11" s="113"/>
      <c r="O11" s="113"/>
      <c r="P11" s="114"/>
      <c r="Q11" s="114"/>
    </row>
    <row r="12" spans="1:17" s="72" customFormat="1">
      <c r="A12" s="599" t="s">
        <v>1252</v>
      </c>
      <c r="B12" s="1648">
        <f t="shared" ref="B12:C12" si="2">B9+B6</f>
        <v>0</v>
      </c>
      <c r="C12" s="1642">
        <f t="shared" si="2"/>
        <v>0</v>
      </c>
      <c r="D12" s="1643">
        <v>57</v>
      </c>
      <c r="E12" s="1643">
        <v>10491.344999999999</v>
      </c>
      <c r="F12" s="1644"/>
      <c r="G12" s="1644">
        <f>G6+G9</f>
        <v>0</v>
      </c>
      <c r="H12" s="1644"/>
      <c r="I12" s="1644">
        <f>I6+I9</f>
        <v>6425.73</v>
      </c>
      <c r="J12" s="112"/>
      <c r="K12" s="112"/>
      <c r="L12" s="110"/>
      <c r="M12" s="110"/>
      <c r="N12" s="113"/>
      <c r="O12" s="113"/>
      <c r="P12" s="114"/>
      <c r="Q12" s="114"/>
    </row>
    <row r="13" spans="1:17" s="72" customFormat="1" ht="30">
      <c r="A13" s="601" t="s">
        <v>1253</v>
      </c>
      <c r="B13" s="1649">
        <f t="shared" ref="B13:C14" si="3">B7+B10</f>
        <v>0</v>
      </c>
      <c r="C13" s="1642">
        <f t="shared" si="3"/>
        <v>0</v>
      </c>
      <c r="D13" s="1647">
        <v>5</v>
      </c>
      <c r="E13" s="1643">
        <v>5138.2279999999992</v>
      </c>
      <c r="F13" s="1650">
        <v>0</v>
      </c>
      <c r="G13" s="1650">
        <v>0</v>
      </c>
      <c r="H13" s="1651">
        <f>H7+H10</f>
        <v>5</v>
      </c>
      <c r="I13" s="1652">
        <f>I7+I10</f>
        <v>5138.2279999999992</v>
      </c>
      <c r="J13" s="112"/>
      <c r="K13" s="112"/>
      <c r="L13" s="110"/>
      <c r="M13" s="110"/>
      <c r="N13" s="113"/>
      <c r="O13" s="113"/>
      <c r="P13" s="114"/>
      <c r="Q13" s="114"/>
    </row>
    <row r="14" spans="1:17" s="72" customFormat="1" ht="30">
      <c r="A14" s="601" t="s">
        <v>1254</v>
      </c>
      <c r="B14" s="1648">
        <f t="shared" si="3"/>
        <v>0</v>
      </c>
      <c r="C14" s="1642">
        <f t="shared" si="3"/>
        <v>0</v>
      </c>
      <c r="D14" s="1643">
        <v>50</v>
      </c>
      <c r="E14" s="1643">
        <v>4021.46</v>
      </c>
      <c r="F14" s="1650">
        <v>0</v>
      </c>
      <c r="G14" s="1650">
        <v>0</v>
      </c>
      <c r="H14" s="1651">
        <f>H8+H11</f>
        <v>20</v>
      </c>
      <c r="I14" s="1652">
        <f>I11+I8</f>
        <v>1287.502</v>
      </c>
      <c r="J14" s="112"/>
      <c r="K14" s="112"/>
      <c r="L14" s="110"/>
      <c r="M14" s="110"/>
      <c r="N14" s="113"/>
      <c r="O14" s="113"/>
      <c r="P14" s="114"/>
      <c r="Q14" s="114"/>
    </row>
    <row r="15" spans="1:17" s="72" customFormat="1" ht="30">
      <c r="A15" s="599" t="s">
        <v>1255</v>
      </c>
      <c r="B15" s="1653">
        <f t="shared" ref="B15:C15" si="4">B16+B17</f>
        <v>0</v>
      </c>
      <c r="C15" s="1642">
        <f t="shared" si="4"/>
        <v>0</v>
      </c>
      <c r="D15" s="1654">
        <v>0</v>
      </c>
      <c r="E15" s="1643">
        <v>0</v>
      </c>
      <c r="F15" s="1644"/>
      <c r="G15" s="1644">
        <f>G16+G17</f>
        <v>0</v>
      </c>
      <c r="H15" s="1644"/>
      <c r="I15" s="1644">
        <f>I16+I17</f>
        <v>0</v>
      </c>
      <c r="J15" s="112"/>
      <c r="K15" s="112"/>
      <c r="L15" s="110"/>
      <c r="M15" s="110"/>
      <c r="N15" s="113"/>
      <c r="O15" s="113"/>
      <c r="P15" s="114"/>
      <c r="Q15" s="114"/>
    </row>
    <row r="16" spans="1:17" s="72" customFormat="1">
      <c r="A16" s="600" t="s">
        <v>1249</v>
      </c>
      <c r="B16" s="1646">
        <v>0</v>
      </c>
      <c r="C16" s="1642">
        <v>0</v>
      </c>
      <c r="D16" s="1654">
        <v>0</v>
      </c>
      <c r="E16" s="1643">
        <v>0</v>
      </c>
      <c r="F16" s="1644">
        <v>0</v>
      </c>
      <c r="G16" s="1644">
        <v>0</v>
      </c>
      <c r="H16" s="626">
        <v>0</v>
      </c>
      <c r="I16" s="636">
        <v>0</v>
      </c>
      <c r="J16" s="112"/>
      <c r="K16" s="112"/>
      <c r="L16" s="110"/>
      <c r="M16" s="110"/>
      <c r="N16" s="113"/>
      <c r="O16" s="113"/>
      <c r="P16" s="114"/>
      <c r="Q16" s="114"/>
    </row>
    <row r="17" spans="1:17" s="72" customFormat="1" ht="30">
      <c r="A17" s="600" t="s">
        <v>1250</v>
      </c>
      <c r="B17" s="1646">
        <v>0</v>
      </c>
      <c r="C17" s="1642">
        <v>0</v>
      </c>
      <c r="D17" s="1654">
        <v>0</v>
      </c>
      <c r="E17" s="1643">
        <v>0</v>
      </c>
      <c r="F17" s="1644">
        <v>0</v>
      </c>
      <c r="G17" s="1644">
        <v>0</v>
      </c>
      <c r="H17" s="626">
        <v>0</v>
      </c>
      <c r="I17" s="636">
        <v>0</v>
      </c>
      <c r="J17" s="112"/>
      <c r="K17" s="112"/>
      <c r="L17" s="110"/>
      <c r="M17" s="110"/>
      <c r="N17" s="113"/>
      <c r="O17" s="113"/>
      <c r="P17" s="114"/>
      <c r="Q17" s="114"/>
    </row>
    <row r="18" spans="1:17" s="72" customFormat="1" ht="30">
      <c r="A18" s="599" t="s">
        <v>1256</v>
      </c>
      <c r="B18" s="1653">
        <f t="shared" ref="B18:C18" si="5">B19+B20</f>
        <v>0</v>
      </c>
      <c r="C18" s="1642">
        <f t="shared" si="5"/>
        <v>0</v>
      </c>
      <c r="D18" s="1654">
        <v>0</v>
      </c>
      <c r="E18" s="1643">
        <v>0</v>
      </c>
      <c r="F18" s="1644"/>
      <c r="G18" s="1644">
        <f>G19+G20</f>
        <v>0</v>
      </c>
      <c r="H18" s="1644"/>
      <c r="I18" s="1644">
        <f>I19+I20</f>
        <v>0</v>
      </c>
      <c r="J18" s="112"/>
      <c r="K18" s="112"/>
      <c r="L18" s="110"/>
      <c r="M18" s="110"/>
      <c r="N18" s="113"/>
      <c r="O18" s="113"/>
      <c r="P18" s="114"/>
      <c r="Q18" s="114"/>
    </row>
    <row r="19" spans="1:17" s="72" customFormat="1">
      <c r="A19" s="600" t="s">
        <v>1249</v>
      </c>
      <c r="B19" s="1646">
        <v>0</v>
      </c>
      <c r="C19" s="1642">
        <v>0</v>
      </c>
      <c r="D19" s="1654">
        <v>0</v>
      </c>
      <c r="E19" s="1643">
        <v>0</v>
      </c>
      <c r="F19" s="1644">
        <v>0</v>
      </c>
      <c r="G19" s="1644">
        <v>0</v>
      </c>
      <c r="H19" s="626">
        <v>0</v>
      </c>
      <c r="I19" s="636">
        <v>0</v>
      </c>
      <c r="J19" s="112"/>
      <c r="K19" s="112"/>
      <c r="L19" s="110"/>
      <c r="M19" s="110"/>
      <c r="N19" s="113"/>
      <c r="O19" s="113"/>
      <c r="P19" s="114"/>
      <c r="Q19" s="114"/>
    </row>
    <row r="20" spans="1:17" s="72" customFormat="1" ht="30">
      <c r="A20" s="600" t="s">
        <v>1250</v>
      </c>
      <c r="B20" s="1646">
        <v>0</v>
      </c>
      <c r="C20" s="1642">
        <v>0</v>
      </c>
      <c r="D20" s="1654">
        <v>0</v>
      </c>
      <c r="E20" s="1643">
        <v>0</v>
      </c>
      <c r="F20" s="1644">
        <v>0</v>
      </c>
      <c r="G20" s="1644">
        <v>0</v>
      </c>
      <c r="H20" s="626">
        <v>0</v>
      </c>
      <c r="I20" s="636">
        <v>0</v>
      </c>
      <c r="J20" s="112"/>
      <c r="K20" s="112"/>
      <c r="L20" s="110"/>
      <c r="M20" s="110"/>
      <c r="N20" s="113"/>
      <c r="O20" s="113"/>
      <c r="P20" s="114"/>
      <c r="Q20" s="114"/>
    </row>
    <row r="21" spans="1:17" s="72" customFormat="1">
      <c r="A21" s="599" t="s">
        <v>1257</v>
      </c>
      <c r="B21" s="1646">
        <f t="shared" ref="B21:C21" si="6">B18+B15</f>
        <v>0</v>
      </c>
      <c r="C21" s="1642">
        <f t="shared" si="6"/>
        <v>0</v>
      </c>
      <c r="D21" s="1654">
        <v>0</v>
      </c>
      <c r="E21" s="1643">
        <v>0</v>
      </c>
      <c r="F21" s="1644"/>
      <c r="G21" s="1644">
        <f>G15+G18</f>
        <v>0</v>
      </c>
      <c r="H21" s="1644"/>
      <c r="I21" s="1644">
        <f>I15+I18</f>
        <v>0</v>
      </c>
      <c r="J21" s="112"/>
      <c r="K21" s="112"/>
      <c r="L21" s="110"/>
      <c r="M21" s="110"/>
      <c r="N21" s="113"/>
      <c r="O21" s="113"/>
      <c r="P21" s="114"/>
      <c r="Q21" s="114"/>
    </row>
    <row r="22" spans="1:17" s="72" customFormat="1">
      <c r="A22" s="601" t="s">
        <v>1249</v>
      </c>
      <c r="B22" s="1646">
        <f t="shared" ref="B22:C22" si="7">B16+B19</f>
        <v>0</v>
      </c>
      <c r="C22" s="1642">
        <f t="shared" si="7"/>
        <v>0</v>
      </c>
      <c r="D22" s="1654">
        <v>0</v>
      </c>
      <c r="E22" s="1643">
        <v>0</v>
      </c>
      <c r="F22" s="1650">
        <v>0</v>
      </c>
      <c r="G22" s="1650">
        <v>0</v>
      </c>
      <c r="H22" s="1651">
        <f>H16+H19</f>
        <v>0</v>
      </c>
      <c r="I22" s="1652">
        <f>I16+I19</f>
        <v>0</v>
      </c>
      <c r="J22" s="112"/>
      <c r="K22" s="112"/>
      <c r="L22" s="110"/>
      <c r="M22" s="110"/>
      <c r="N22" s="113"/>
      <c r="O22" s="113"/>
      <c r="P22" s="114"/>
      <c r="Q22" s="114"/>
    </row>
    <row r="23" spans="1:17" s="72" customFormat="1" ht="30">
      <c r="A23" s="601" t="s">
        <v>1250</v>
      </c>
      <c r="B23" s="1646">
        <f t="shared" ref="B23:C23" si="8">B20+B17</f>
        <v>0</v>
      </c>
      <c r="C23" s="1642">
        <f t="shared" si="8"/>
        <v>0</v>
      </c>
      <c r="D23" s="1654">
        <v>0</v>
      </c>
      <c r="E23" s="1643">
        <v>0</v>
      </c>
      <c r="F23" s="1650">
        <v>0</v>
      </c>
      <c r="G23" s="1650">
        <v>0</v>
      </c>
      <c r="H23" s="1651">
        <f>H17+H20</f>
        <v>0</v>
      </c>
      <c r="I23" s="1652">
        <f>I17+I20</f>
        <v>0</v>
      </c>
      <c r="J23" s="112"/>
      <c r="K23" s="112"/>
      <c r="L23" s="110"/>
      <c r="M23" s="110"/>
      <c r="N23" s="113"/>
      <c r="O23" s="113"/>
      <c r="P23" s="114"/>
      <c r="Q23" s="114"/>
    </row>
    <row r="24" spans="1:17" s="72" customFormat="1" ht="30">
      <c r="A24" s="599" t="s">
        <v>1258</v>
      </c>
      <c r="B24" s="1646">
        <f t="shared" ref="B24:C26" si="9">B12+B21</f>
        <v>0</v>
      </c>
      <c r="C24" s="1642">
        <f t="shared" si="9"/>
        <v>0</v>
      </c>
      <c r="D24" s="1654">
        <v>57</v>
      </c>
      <c r="E24" s="1643">
        <v>10491.344999999999</v>
      </c>
      <c r="F24" s="1644"/>
      <c r="G24" s="1644">
        <f>G12+G21</f>
        <v>0</v>
      </c>
      <c r="H24" s="1644"/>
      <c r="I24" s="1644">
        <f>I12+I21</f>
        <v>6425.73</v>
      </c>
      <c r="J24" s="112"/>
      <c r="K24" s="112"/>
      <c r="L24" s="110"/>
      <c r="M24" s="110"/>
      <c r="N24" s="113"/>
      <c r="O24" s="113"/>
      <c r="P24" s="114"/>
      <c r="Q24" s="114"/>
    </row>
    <row r="25" spans="1:17" s="72" customFormat="1" ht="30">
      <c r="A25" s="601" t="s">
        <v>1253</v>
      </c>
      <c r="B25" s="1655">
        <f t="shared" si="9"/>
        <v>0</v>
      </c>
      <c r="C25" s="1642">
        <f t="shared" si="9"/>
        <v>0</v>
      </c>
      <c r="D25" s="1654">
        <v>5</v>
      </c>
      <c r="E25" s="1643">
        <v>5138.2279999999992</v>
      </c>
      <c r="F25" s="1650">
        <v>0</v>
      </c>
      <c r="G25" s="1650">
        <v>0</v>
      </c>
      <c r="H25" s="1651">
        <f>H13+H22</f>
        <v>5</v>
      </c>
      <c r="I25" s="1652">
        <f>I13+I22</f>
        <v>5138.2279999999992</v>
      </c>
      <c r="J25" s="112"/>
      <c r="K25" s="112"/>
      <c r="L25" s="110"/>
      <c r="M25" s="110"/>
      <c r="N25" s="113"/>
      <c r="O25" s="113"/>
      <c r="P25" s="114"/>
      <c r="Q25" s="114"/>
    </row>
    <row r="26" spans="1:17" s="72" customFormat="1" ht="30">
      <c r="A26" s="602" t="s">
        <v>1254</v>
      </c>
      <c r="B26" s="1648">
        <f t="shared" si="9"/>
        <v>0</v>
      </c>
      <c r="C26" s="1642">
        <f t="shared" si="9"/>
        <v>0</v>
      </c>
      <c r="D26" s="1643">
        <v>50</v>
      </c>
      <c r="E26" s="1643">
        <v>4021.46</v>
      </c>
      <c r="F26" s="1650">
        <v>0</v>
      </c>
      <c r="G26" s="1650">
        <v>0</v>
      </c>
      <c r="H26" s="1651">
        <f>H14+H23</f>
        <v>20</v>
      </c>
      <c r="I26" s="1652">
        <f>I14+I23</f>
        <v>1287.502</v>
      </c>
      <c r="J26" s="112"/>
      <c r="K26" s="112"/>
      <c r="L26" s="110"/>
      <c r="M26" s="110"/>
      <c r="N26" s="113"/>
      <c r="O26" s="113"/>
      <c r="P26" s="114"/>
      <c r="Q26" s="114"/>
    </row>
    <row r="27" spans="1:17" s="72" customFormat="1">
      <c r="A27" s="603" t="s">
        <v>1259</v>
      </c>
      <c r="B27" s="1648">
        <f t="shared" ref="B27:C27" si="10">B28+B29</f>
        <v>3</v>
      </c>
      <c r="C27" s="1656">
        <f t="shared" si="10"/>
        <v>3337.7668800000001</v>
      </c>
      <c r="D27" s="1643">
        <v>13</v>
      </c>
      <c r="E27" s="1643">
        <v>514.91</v>
      </c>
      <c r="F27" s="1644"/>
      <c r="G27" s="1644">
        <f>G28+G29</f>
        <v>3337.7668800000001</v>
      </c>
      <c r="H27" s="1644"/>
      <c r="I27" s="1644">
        <f>I28+I29</f>
        <v>514.91</v>
      </c>
      <c r="J27" s="112"/>
      <c r="K27" s="112"/>
      <c r="L27" s="110"/>
      <c r="M27" s="110"/>
      <c r="N27" s="113"/>
      <c r="O27" s="113"/>
      <c r="P27" s="114"/>
      <c r="Q27" s="114"/>
    </row>
    <row r="28" spans="1:17" s="72" customFormat="1">
      <c r="A28" s="604" t="s">
        <v>1260</v>
      </c>
      <c r="B28" s="1646">
        <v>2</v>
      </c>
      <c r="C28" s="1657">
        <v>3297.7950000000001</v>
      </c>
      <c r="D28" s="1647">
        <v>7</v>
      </c>
      <c r="E28" s="1643">
        <v>367.62</v>
      </c>
      <c r="F28" s="1644">
        <v>2</v>
      </c>
      <c r="G28" s="1644">
        <v>3297.7950000000001</v>
      </c>
      <c r="H28" s="626">
        <v>7</v>
      </c>
      <c r="I28" s="636">
        <v>367.62</v>
      </c>
      <c r="J28" s="112"/>
      <c r="K28" s="112"/>
      <c r="L28" s="110"/>
      <c r="M28" s="110"/>
      <c r="N28" s="113"/>
      <c r="O28" s="113"/>
      <c r="P28" s="114"/>
      <c r="Q28" s="114"/>
    </row>
    <row r="29" spans="1:17" s="72" customFormat="1">
      <c r="A29" s="604" t="s">
        <v>1261</v>
      </c>
      <c r="B29" s="1646">
        <v>1</v>
      </c>
      <c r="C29" s="1657">
        <v>39.971879999999999</v>
      </c>
      <c r="D29" s="1647">
        <v>6</v>
      </c>
      <c r="E29" s="1643">
        <v>147.29</v>
      </c>
      <c r="F29" s="1644">
        <v>1</v>
      </c>
      <c r="G29" s="1644">
        <v>39.971879999999999</v>
      </c>
      <c r="H29" s="626">
        <v>6</v>
      </c>
      <c r="I29" s="636">
        <v>147.29</v>
      </c>
      <c r="J29" s="112"/>
      <c r="K29" s="112"/>
      <c r="L29" s="110"/>
      <c r="M29" s="110"/>
      <c r="N29" s="113"/>
      <c r="O29" s="113"/>
      <c r="P29" s="114"/>
      <c r="Q29" s="114"/>
    </row>
    <row r="30" spans="1:17" s="72" customFormat="1">
      <c r="A30" s="603" t="s">
        <v>1262</v>
      </c>
      <c r="B30" s="1648">
        <f t="shared" ref="B30:C30" si="11">B31+B32</f>
        <v>24</v>
      </c>
      <c r="C30" s="1656">
        <f t="shared" si="11"/>
        <v>4615.6899999999996</v>
      </c>
      <c r="D30" s="1643">
        <v>115</v>
      </c>
      <c r="E30" s="1643">
        <v>4899.6329999999998</v>
      </c>
      <c r="F30" s="1644"/>
      <c r="G30" s="1644">
        <f>G31+G32</f>
        <v>4615.6899999999996</v>
      </c>
      <c r="H30" s="1644"/>
      <c r="I30" s="1644">
        <f>I31+I32</f>
        <v>4899.6329999999998</v>
      </c>
      <c r="J30" s="112"/>
      <c r="K30" s="112"/>
      <c r="L30" s="110"/>
      <c r="M30" s="110"/>
      <c r="N30" s="113"/>
      <c r="O30" s="113"/>
      <c r="P30" s="114"/>
      <c r="Q30" s="114"/>
    </row>
    <row r="31" spans="1:17" s="72" customFormat="1">
      <c r="A31" s="604" t="s">
        <v>1260</v>
      </c>
      <c r="B31" s="1646">
        <v>24</v>
      </c>
      <c r="C31" s="1657">
        <v>4615.6899999999996</v>
      </c>
      <c r="D31" s="1643">
        <v>109</v>
      </c>
      <c r="E31" s="1643">
        <v>4826.1409999999996</v>
      </c>
      <c r="F31" s="1644">
        <v>24</v>
      </c>
      <c r="G31" s="1644">
        <v>4615.6899999999996</v>
      </c>
      <c r="H31" s="626">
        <v>109</v>
      </c>
      <c r="I31" s="636">
        <v>4826.1409999999996</v>
      </c>
      <c r="J31" s="112"/>
      <c r="K31" s="112"/>
      <c r="L31" s="110"/>
      <c r="M31" s="110"/>
      <c r="N31" s="113"/>
      <c r="O31" s="113"/>
      <c r="P31" s="114"/>
      <c r="Q31" s="114"/>
    </row>
    <row r="32" spans="1:17" s="72" customFormat="1">
      <c r="A32" s="604" t="s">
        <v>1261</v>
      </c>
      <c r="B32" s="1646">
        <v>0</v>
      </c>
      <c r="C32" s="1657">
        <v>0</v>
      </c>
      <c r="D32" s="1647">
        <v>6</v>
      </c>
      <c r="E32" s="1643">
        <v>73.492000000000004</v>
      </c>
      <c r="F32" s="1644">
        <v>0</v>
      </c>
      <c r="G32" s="1644">
        <v>0</v>
      </c>
      <c r="H32" s="626">
        <v>6</v>
      </c>
      <c r="I32" s="636">
        <v>73.492000000000004</v>
      </c>
      <c r="J32" s="112"/>
      <c r="K32" s="112"/>
      <c r="L32" s="110"/>
      <c r="M32" s="110"/>
      <c r="N32" s="113"/>
      <c r="O32" s="113"/>
      <c r="P32" s="114"/>
      <c r="Q32" s="114"/>
    </row>
    <row r="33" spans="1:17" s="72" customFormat="1">
      <c r="A33" s="603" t="s">
        <v>1263</v>
      </c>
      <c r="B33" s="1648">
        <f t="shared" ref="B33" si="12">B34+B35</f>
        <v>3</v>
      </c>
      <c r="C33" s="1656">
        <f>C34+C35</f>
        <v>4140.4799999999996</v>
      </c>
      <c r="D33" s="1643">
        <v>8</v>
      </c>
      <c r="E33" s="1643">
        <v>4699.8799999999992</v>
      </c>
      <c r="F33" s="1644"/>
      <c r="G33" s="1644">
        <f>G34+G35</f>
        <v>1100.49</v>
      </c>
      <c r="H33" s="1644"/>
      <c r="I33" s="1644">
        <f>I34+I35</f>
        <v>2049.89</v>
      </c>
      <c r="J33" s="112"/>
      <c r="K33" s="112"/>
      <c r="L33" s="110"/>
      <c r="M33" s="110"/>
      <c r="N33" s="113"/>
      <c r="O33" s="113"/>
      <c r="P33" s="114"/>
      <c r="Q33" s="114"/>
    </row>
    <row r="34" spans="1:17" s="72" customFormat="1">
      <c r="A34" s="604" t="s">
        <v>1260</v>
      </c>
      <c r="B34" s="1646">
        <v>3</v>
      </c>
      <c r="C34" s="1646">
        <f>1100.49+3039.99</f>
        <v>4140.4799999999996</v>
      </c>
      <c r="D34" s="1647">
        <v>8</v>
      </c>
      <c r="E34" s="1643">
        <v>4699.8799999999992</v>
      </c>
      <c r="F34" s="1644">
        <v>2</v>
      </c>
      <c r="G34" s="1644">
        <v>1100.49</v>
      </c>
      <c r="H34" s="626">
        <v>5</v>
      </c>
      <c r="I34" s="636">
        <v>2049.89</v>
      </c>
      <c r="J34" s="112"/>
      <c r="K34" s="112"/>
      <c r="L34" s="110"/>
      <c r="M34" s="110"/>
      <c r="N34" s="113"/>
      <c r="O34" s="113"/>
      <c r="P34" s="114"/>
      <c r="Q34" s="114"/>
    </row>
    <row r="35" spans="1:17" s="72" customFormat="1">
      <c r="A35" s="604" t="s">
        <v>1261</v>
      </c>
      <c r="B35" s="1646">
        <v>0</v>
      </c>
      <c r="C35" s="1646">
        <v>0</v>
      </c>
      <c r="D35" s="1647">
        <v>0</v>
      </c>
      <c r="E35" s="1643">
        <v>0</v>
      </c>
      <c r="F35" s="1644">
        <v>0</v>
      </c>
      <c r="G35" s="1644">
        <v>0</v>
      </c>
      <c r="H35" s="626">
        <v>0</v>
      </c>
      <c r="I35" s="636">
        <v>0</v>
      </c>
      <c r="J35" s="112"/>
      <c r="K35" s="112"/>
      <c r="L35" s="110"/>
      <c r="M35" s="110"/>
      <c r="N35" s="113"/>
      <c r="O35" s="113"/>
      <c r="P35" s="114"/>
      <c r="Q35" s="114"/>
    </row>
    <row r="36" spans="1:17" s="72" customFormat="1" ht="30">
      <c r="A36" s="599" t="s">
        <v>1264</v>
      </c>
      <c r="B36" s="1648">
        <v>1</v>
      </c>
      <c r="C36" s="1658">
        <v>197.62199349499997</v>
      </c>
      <c r="D36" s="1654">
        <v>3</v>
      </c>
      <c r="E36" s="1654">
        <v>8469.0282000000007</v>
      </c>
      <c r="F36" s="1644"/>
      <c r="G36" s="1644">
        <f>G37+G38</f>
        <v>183.73</v>
      </c>
      <c r="H36" s="1644"/>
      <c r="I36" s="1644">
        <f>I37+I38</f>
        <v>7071.7137000000002</v>
      </c>
      <c r="J36" s="112"/>
      <c r="K36" s="112"/>
      <c r="L36" s="110"/>
      <c r="M36" s="110"/>
      <c r="N36" s="113"/>
      <c r="O36" s="113"/>
      <c r="P36" s="114"/>
      <c r="Q36" s="114"/>
    </row>
    <row r="37" spans="1:17" s="72" customFormat="1">
      <c r="A37" s="600" t="s">
        <v>1265</v>
      </c>
      <c r="B37" s="1646">
        <v>1</v>
      </c>
      <c r="C37" s="1659">
        <v>197.62199349499997</v>
      </c>
      <c r="D37" s="1654">
        <v>3</v>
      </c>
      <c r="E37" s="1654">
        <v>8469.0282000000007</v>
      </c>
      <c r="F37" s="1644">
        <v>1</v>
      </c>
      <c r="G37" s="1660">
        <v>183.73</v>
      </c>
      <c r="H37" s="626">
        <v>2</v>
      </c>
      <c r="I37" s="636">
        <v>7071.7137000000002</v>
      </c>
      <c r="J37" s="112"/>
      <c r="K37" s="112"/>
      <c r="L37" s="110"/>
      <c r="M37" s="110"/>
      <c r="N37" s="113"/>
      <c r="O37" s="113"/>
      <c r="P37" s="114"/>
      <c r="Q37" s="114"/>
    </row>
    <row r="38" spans="1:17" s="72" customFormat="1">
      <c r="A38" s="600" t="s">
        <v>1266</v>
      </c>
      <c r="B38" s="1646">
        <v>0</v>
      </c>
      <c r="C38" s="1642">
        <v>0</v>
      </c>
      <c r="D38" s="1654">
        <v>0</v>
      </c>
      <c r="E38" s="1654">
        <v>0</v>
      </c>
      <c r="F38" s="1644">
        <v>0</v>
      </c>
      <c r="G38" s="1644">
        <v>0</v>
      </c>
      <c r="H38" s="626">
        <v>0</v>
      </c>
      <c r="I38" s="636">
        <v>0</v>
      </c>
      <c r="J38" s="112"/>
      <c r="K38" s="112"/>
      <c r="L38" s="110"/>
      <c r="M38" s="110"/>
      <c r="N38" s="113"/>
      <c r="O38" s="113"/>
      <c r="P38" s="114"/>
      <c r="Q38" s="114"/>
    </row>
    <row r="39" spans="1:17" s="72" customFormat="1" ht="30">
      <c r="A39" s="599" t="s">
        <v>1267</v>
      </c>
      <c r="B39" s="1649">
        <v>0</v>
      </c>
      <c r="C39" s="1642">
        <v>0</v>
      </c>
      <c r="D39" s="1654">
        <v>0</v>
      </c>
      <c r="E39" s="1654">
        <v>0</v>
      </c>
      <c r="F39" s="1644"/>
      <c r="G39" s="1644">
        <f>G40+G41</f>
        <v>0</v>
      </c>
      <c r="H39" s="1644"/>
      <c r="I39" s="1644">
        <f>I40+I41</f>
        <v>0</v>
      </c>
      <c r="J39" s="112"/>
      <c r="K39" s="112"/>
      <c r="L39" s="110"/>
      <c r="M39" s="110"/>
      <c r="N39" s="113"/>
      <c r="O39" s="113"/>
      <c r="P39" s="114"/>
      <c r="Q39" s="114"/>
    </row>
    <row r="40" spans="1:17" s="72" customFormat="1">
      <c r="A40" s="600" t="s">
        <v>1249</v>
      </c>
      <c r="B40" s="1646">
        <v>0</v>
      </c>
      <c r="C40" s="1642">
        <v>0</v>
      </c>
      <c r="D40" s="1654">
        <v>0</v>
      </c>
      <c r="E40" s="1654">
        <v>0</v>
      </c>
      <c r="F40" s="1644">
        <v>0</v>
      </c>
      <c r="G40" s="1644">
        <v>0</v>
      </c>
      <c r="H40" s="626">
        <v>0</v>
      </c>
      <c r="I40" s="636">
        <v>0</v>
      </c>
      <c r="J40" s="112"/>
      <c r="K40" s="112"/>
      <c r="L40" s="110"/>
      <c r="M40" s="110"/>
      <c r="N40" s="113"/>
      <c r="O40" s="113"/>
      <c r="P40" s="114"/>
      <c r="Q40" s="114"/>
    </row>
    <row r="41" spans="1:17" s="72" customFormat="1" ht="30">
      <c r="A41" s="600" t="s">
        <v>1250</v>
      </c>
      <c r="B41" s="1646">
        <v>0</v>
      </c>
      <c r="C41" s="1642">
        <v>0</v>
      </c>
      <c r="D41" s="1654">
        <v>0</v>
      </c>
      <c r="E41" s="1654">
        <v>0</v>
      </c>
      <c r="F41" s="1644">
        <v>0</v>
      </c>
      <c r="G41" s="1644">
        <v>0</v>
      </c>
      <c r="H41" s="626">
        <v>0</v>
      </c>
      <c r="I41" s="636">
        <v>0</v>
      </c>
      <c r="J41" s="112"/>
      <c r="K41" s="112"/>
      <c r="L41" s="110"/>
      <c r="M41" s="110"/>
      <c r="N41" s="113"/>
      <c r="O41" s="113"/>
      <c r="P41" s="114"/>
      <c r="Q41" s="114"/>
    </row>
    <row r="42" spans="1:17" s="72" customFormat="1">
      <c r="A42" s="599" t="s">
        <v>1268</v>
      </c>
      <c r="B42" s="1655">
        <v>31</v>
      </c>
      <c r="C42" s="1658">
        <v>12291.558873494998</v>
      </c>
      <c r="D42" s="1654">
        <v>194</v>
      </c>
      <c r="E42" s="1654">
        <v>27743.139199999998</v>
      </c>
      <c r="F42" s="1650"/>
      <c r="G42" s="1650">
        <f>G43+G44</f>
        <v>183.73</v>
      </c>
      <c r="H42" s="1650"/>
      <c r="I42" s="1650">
        <f>I43+I44</f>
        <v>13497.4437</v>
      </c>
      <c r="J42" s="112"/>
      <c r="K42" s="112"/>
      <c r="L42" s="110"/>
      <c r="M42" s="110"/>
      <c r="N42" s="113"/>
      <c r="O42" s="113"/>
      <c r="P42" s="114"/>
      <c r="Q42" s="114"/>
    </row>
    <row r="43" spans="1:17" s="72" customFormat="1" ht="30">
      <c r="A43" s="601" t="s">
        <v>1269</v>
      </c>
      <c r="B43" s="1661">
        <v>1</v>
      </c>
      <c r="C43" s="1662">
        <v>197.62199349499997</v>
      </c>
      <c r="D43" s="1654">
        <v>8</v>
      </c>
      <c r="E43" s="1654">
        <v>13607.2562</v>
      </c>
      <c r="F43" s="1650">
        <f t="shared" ref="F43:I44" si="13">F25+F37+F40</f>
        <v>1</v>
      </c>
      <c r="G43" s="1650">
        <f t="shared" si="13"/>
        <v>183.73</v>
      </c>
      <c r="H43" s="1651">
        <f t="shared" si="13"/>
        <v>7</v>
      </c>
      <c r="I43" s="1651">
        <f t="shared" si="13"/>
        <v>12209.941699999999</v>
      </c>
      <c r="J43" s="112"/>
      <c r="K43" s="112"/>
      <c r="L43" s="110"/>
      <c r="M43" s="110"/>
      <c r="N43" s="113"/>
      <c r="O43" s="113"/>
      <c r="P43" s="114"/>
      <c r="Q43" s="114"/>
    </row>
    <row r="44" spans="1:17" s="72" customFormat="1" ht="45">
      <c r="A44" s="601" t="s">
        <v>1270</v>
      </c>
      <c r="B44" s="1648">
        <v>30</v>
      </c>
      <c r="C44" s="1658">
        <v>12093.936879999997</v>
      </c>
      <c r="D44" s="1654">
        <v>186</v>
      </c>
      <c r="E44" s="1654">
        <v>14135.882999999998</v>
      </c>
      <c r="F44" s="1650">
        <f t="shared" si="13"/>
        <v>0</v>
      </c>
      <c r="G44" s="1650">
        <f t="shared" si="13"/>
        <v>0</v>
      </c>
      <c r="H44" s="1651">
        <f t="shared" si="13"/>
        <v>20</v>
      </c>
      <c r="I44" s="1651">
        <f t="shared" si="13"/>
        <v>1287.502</v>
      </c>
      <c r="J44" s="112"/>
      <c r="K44" s="112"/>
      <c r="L44" s="110"/>
      <c r="M44" s="110"/>
      <c r="N44" s="113"/>
      <c r="O44" s="113"/>
      <c r="P44" s="114"/>
      <c r="Q44" s="114"/>
    </row>
    <row r="45" spans="1:17" s="72" customFormat="1">
      <c r="A45" s="1253" t="s">
        <v>1271</v>
      </c>
      <c r="B45" s="1254"/>
      <c r="C45" s="1254"/>
      <c r="D45" s="1254"/>
      <c r="E45" s="1254"/>
      <c r="F45" s="1254"/>
      <c r="G45" s="1254"/>
      <c r="H45" s="1254"/>
      <c r="I45" s="1255"/>
      <c r="J45" s="112"/>
      <c r="K45" s="112"/>
      <c r="L45" s="110"/>
      <c r="M45" s="110"/>
      <c r="N45" s="113"/>
      <c r="O45" s="113"/>
      <c r="P45" s="114"/>
      <c r="Q45" s="114"/>
    </row>
    <row r="46" spans="1:17" s="72" customFormat="1" ht="60">
      <c r="A46" s="603" t="s">
        <v>1272</v>
      </c>
      <c r="B46" s="1654">
        <v>354</v>
      </c>
      <c r="C46" s="1664">
        <v>240006.34029999998</v>
      </c>
      <c r="D46" s="1647">
        <v>73</v>
      </c>
      <c r="E46" s="1664">
        <v>44087.576140000005</v>
      </c>
      <c r="F46" s="1665">
        <v>283</v>
      </c>
      <c r="G46" s="1665">
        <v>207850.26029999999</v>
      </c>
      <c r="H46" s="626">
        <v>64</v>
      </c>
      <c r="I46" s="1666">
        <v>25629.46614</v>
      </c>
      <c r="J46" s="112"/>
      <c r="K46" s="112"/>
      <c r="L46" s="110"/>
      <c r="M46" s="110"/>
      <c r="N46" s="113"/>
      <c r="O46" s="113"/>
      <c r="P46" s="114"/>
      <c r="Q46" s="114"/>
    </row>
    <row r="47" spans="1:17" s="72" customFormat="1" ht="30">
      <c r="A47" s="600" t="s">
        <v>1273</v>
      </c>
      <c r="B47" s="1654">
        <v>262</v>
      </c>
      <c r="C47" s="1664">
        <v>240820</v>
      </c>
      <c r="D47" s="1647">
        <v>82</v>
      </c>
      <c r="E47" s="1664">
        <v>44746</v>
      </c>
      <c r="F47" s="1665">
        <f>166+72</f>
        <v>238</v>
      </c>
      <c r="G47" s="1665">
        <f>115369.6912+95417.82</f>
        <v>210787.51120000001</v>
      </c>
      <c r="H47" s="626">
        <f>36+14</f>
        <v>50</v>
      </c>
      <c r="I47" s="1666">
        <f>14571.82208+5530</f>
        <v>20101.822079999998</v>
      </c>
      <c r="J47" s="112"/>
      <c r="K47" s="112"/>
      <c r="L47" s="110"/>
      <c r="M47" s="110"/>
      <c r="N47" s="113"/>
      <c r="O47" s="113"/>
      <c r="P47" s="114"/>
      <c r="Q47" s="114"/>
    </row>
    <row r="48" spans="1:17" s="72" customFormat="1" ht="45">
      <c r="A48" s="599" t="s">
        <v>1274</v>
      </c>
      <c r="B48" s="1654">
        <v>12</v>
      </c>
      <c r="C48" s="1664">
        <v>3416.3058000000001</v>
      </c>
      <c r="D48" s="1647">
        <v>0</v>
      </c>
      <c r="E48" s="1647">
        <v>0</v>
      </c>
      <c r="F48" s="1665">
        <v>8</v>
      </c>
      <c r="G48" s="1665">
        <v>2123.2858000000001</v>
      </c>
      <c r="H48" s="626">
        <v>0</v>
      </c>
      <c r="I48" s="1666">
        <v>0</v>
      </c>
      <c r="J48" s="112"/>
      <c r="K48" s="112"/>
      <c r="L48" s="110"/>
      <c r="M48" s="110"/>
      <c r="N48" s="113"/>
      <c r="O48" s="113"/>
      <c r="P48" s="114"/>
      <c r="Q48" s="114"/>
    </row>
    <row r="49" spans="1:17" s="72" customFormat="1" ht="30">
      <c r="A49" s="599" t="s">
        <v>1275</v>
      </c>
      <c r="B49" s="1654">
        <v>366</v>
      </c>
      <c r="C49" s="1664">
        <v>243422.64609999998</v>
      </c>
      <c r="D49" s="1654">
        <v>73</v>
      </c>
      <c r="E49" s="1664">
        <v>44087.576140000005</v>
      </c>
      <c r="F49" s="1667">
        <f>F46+F48</f>
        <v>291</v>
      </c>
      <c r="G49" s="1667">
        <f>G46+G48</f>
        <v>209973.54610000001</v>
      </c>
      <c r="H49" s="1668">
        <f>H46+H48</f>
        <v>64</v>
      </c>
      <c r="I49" s="1668">
        <f>I46+I48</f>
        <v>25629.46614</v>
      </c>
      <c r="J49" s="112"/>
      <c r="K49" s="112"/>
      <c r="L49" s="110"/>
      <c r="M49" s="110"/>
      <c r="N49" s="113"/>
      <c r="O49" s="113"/>
      <c r="P49" s="114"/>
      <c r="Q49" s="114"/>
    </row>
    <row r="50" spans="1:17" s="72" customFormat="1">
      <c r="A50" s="1253" t="s">
        <v>1276</v>
      </c>
      <c r="B50" s="1254"/>
      <c r="C50" s="1254"/>
      <c r="D50" s="1254"/>
      <c r="E50" s="1254"/>
      <c r="F50" s="1254"/>
      <c r="G50" s="1254"/>
      <c r="H50" s="1254"/>
      <c r="I50" s="1255"/>
      <c r="J50" s="112"/>
      <c r="K50" s="112"/>
      <c r="L50" s="110"/>
      <c r="M50" s="110"/>
      <c r="N50" s="113"/>
      <c r="O50" s="113"/>
      <c r="P50" s="114"/>
      <c r="Q50" s="114"/>
    </row>
    <row r="51" spans="1:17" s="72" customFormat="1" ht="30">
      <c r="A51" s="603" t="s">
        <v>1277</v>
      </c>
      <c r="B51" s="1641">
        <f>B52+B53</f>
        <v>0</v>
      </c>
      <c r="C51" s="1642">
        <f>C52+C53</f>
        <v>0</v>
      </c>
      <c r="D51" s="1641">
        <f t="shared" ref="D51:E51" si="14">D52+D53</f>
        <v>1</v>
      </c>
      <c r="E51" s="1669">
        <f t="shared" si="14"/>
        <v>3200</v>
      </c>
      <c r="F51" s="1642">
        <v>0</v>
      </c>
      <c r="G51" s="1642">
        <v>0</v>
      </c>
      <c r="H51" s="1670">
        <v>1</v>
      </c>
      <c r="I51" s="1670">
        <v>3200</v>
      </c>
      <c r="J51" s="112"/>
      <c r="K51" s="112"/>
      <c r="L51" s="110"/>
      <c r="M51" s="110"/>
      <c r="N51" s="113"/>
      <c r="O51" s="113"/>
      <c r="P51" s="114"/>
      <c r="Q51" s="114"/>
    </row>
    <row r="52" spans="1:17" s="72" customFormat="1">
      <c r="A52" s="605" t="s">
        <v>1278</v>
      </c>
      <c r="B52" s="1641">
        <v>0</v>
      </c>
      <c r="C52" s="1642">
        <v>0</v>
      </c>
      <c r="D52" s="1671">
        <v>1</v>
      </c>
      <c r="E52" s="1672">
        <v>3200</v>
      </c>
      <c r="F52" s="1642">
        <v>0</v>
      </c>
      <c r="G52" s="1642">
        <v>0</v>
      </c>
      <c r="H52" s="1670">
        <v>1</v>
      </c>
      <c r="I52" s="1670">
        <v>3200</v>
      </c>
      <c r="J52" s="112"/>
      <c r="K52" s="112"/>
      <c r="L52" s="110"/>
      <c r="M52" s="110"/>
      <c r="N52" s="113"/>
      <c r="O52" s="113"/>
      <c r="P52" s="114"/>
      <c r="Q52" s="114"/>
    </row>
    <row r="53" spans="1:17" s="72" customFormat="1">
      <c r="A53" s="605" t="s">
        <v>1279</v>
      </c>
      <c r="B53" s="1641">
        <v>0</v>
      </c>
      <c r="C53" s="1642">
        <v>0</v>
      </c>
      <c r="D53" s="1671">
        <v>0</v>
      </c>
      <c r="E53" s="1672">
        <v>0</v>
      </c>
      <c r="F53" s="1642">
        <v>0</v>
      </c>
      <c r="G53" s="1642">
        <v>0</v>
      </c>
      <c r="H53" s="1670">
        <v>0</v>
      </c>
      <c r="I53" s="1670">
        <v>0</v>
      </c>
      <c r="J53" s="112"/>
      <c r="K53" s="112"/>
      <c r="L53" s="110"/>
      <c r="M53" s="110"/>
      <c r="N53" s="113"/>
      <c r="O53" s="113"/>
      <c r="P53" s="114"/>
      <c r="Q53" s="114"/>
    </row>
    <row r="54" spans="1:17" s="72" customFormat="1" ht="30">
      <c r="A54" s="603" t="s">
        <v>1280</v>
      </c>
      <c r="B54" s="1641">
        <f>B55+B56</f>
        <v>0</v>
      </c>
      <c r="C54" s="1642">
        <f t="shared" ref="C54:E54" si="15">C55+C56</f>
        <v>0</v>
      </c>
      <c r="D54" s="1641">
        <f t="shared" si="15"/>
        <v>2</v>
      </c>
      <c r="E54" s="1669">
        <f t="shared" si="15"/>
        <v>8477.52</v>
      </c>
      <c r="F54" s="1642"/>
      <c r="G54" s="1642"/>
      <c r="H54" s="1670"/>
      <c r="I54" s="1670"/>
      <c r="J54" s="112"/>
      <c r="K54" s="112"/>
      <c r="L54" s="110"/>
      <c r="M54" s="110"/>
      <c r="N54" s="113"/>
      <c r="O54" s="113"/>
      <c r="P54" s="114"/>
      <c r="Q54" s="114"/>
    </row>
    <row r="55" spans="1:17" s="72" customFormat="1">
      <c r="A55" s="605" t="s">
        <v>1281</v>
      </c>
      <c r="B55" s="1641">
        <v>0</v>
      </c>
      <c r="C55" s="1642">
        <v>0</v>
      </c>
      <c r="D55" s="1671">
        <v>2</v>
      </c>
      <c r="E55" s="1672">
        <v>8477.52</v>
      </c>
      <c r="F55" s="1642">
        <v>0</v>
      </c>
      <c r="G55" s="1642">
        <v>0</v>
      </c>
      <c r="H55" s="1670">
        <v>2</v>
      </c>
      <c r="I55" s="1670">
        <v>8477.52</v>
      </c>
      <c r="J55" s="112"/>
      <c r="K55" s="112"/>
      <c r="L55" s="110"/>
      <c r="M55" s="110"/>
      <c r="N55" s="113"/>
      <c r="O55" s="113"/>
      <c r="P55" s="114"/>
      <c r="Q55" s="114"/>
    </row>
    <row r="56" spans="1:17" s="72" customFormat="1">
      <c r="A56" s="605" t="s">
        <v>1282</v>
      </c>
      <c r="B56" s="1641">
        <v>0</v>
      </c>
      <c r="C56" s="1642">
        <v>0</v>
      </c>
      <c r="D56" s="1671">
        <v>0</v>
      </c>
      <c r="E56" s="1672">
        <v>0</v>
      </c>
      <c r="F56" s="1642">
        <v>0</v>
      </c>
      <c r="G56" s="1642">
        <v>0</v>
      </c>
      <c r="H56" s="1670">
        <v>0</v>
      </c>
      <c r="I56" s="1670">
        <v>0</v>
      </c>
      <c r="J56" s="112"/>
      <c r="K56" s="112"/>
      <c r="L56" s="110"/>
      <c r="M56" s="110"/>
      <c r="N56" s="113"/>
      <c r="O56" s="113"/>
      <c r="P56" s="114"/>
      <c r="Q56" s="114"/>
    </row>
    <row r="57" spans="1:17" s="72" customFormat="1" ht="45">
      <c r="A57" s="603" t="s">
        <v>1283</v>
      </c>
      <c r="B57" s="1641">
        <f>B51+B54</f>
        <v>0</v>
      </c>
      <c r="C57" s="1642">
        <f>C51+C54</f>
        <v>0</v>
      </c>
      <c r="D57" s="1641">
        <f>D51+D54</f>
        <v>3</v>
      </c>
      <c r="E57" s="1669">
        <f>E51+E54</f>
        <v>11677.52</v>
      </c>
      <c r="F57" s="1642"/>
      <c r="G57" s="1642"/>
      <c r="H57" s="1670"/>
      <c r="I57" s="1670"/>
      <c r="J57" s="112"/>
      <c r="K57" s="112"/>
      <c r="L57" s="110"/>
      <c r="M57" s="110"/>
      <c r="N57" s="113"/>
      <c r="O57" s="113"/>
      <c r="P57" s="114"/>
      <c r="Q57" s="114"/>
    </row>
    <row r="58" spans="1:17" s="72" customFormat="1">
      <c r="A58" s="606" t="s">
        <v>1284</v>
      </c>
      <c r="B58" s="1641">
        <v>0</v>
      </c>
      <c r="C58" s="1642">
        <v>0</v>
      </c>
      <c r="D58" s="1671">
        <v>3</v>
      </c>
      <c r="E58" s="1672">
        <v>11677.52</v>
      </c>
      <c r="F58" s="1642">
        <f>B502+F55</f>
        <v>0</v>
      </c>
      <c r="G58" s="1642">
        <f>G52+G55</f>
        <v>0</v>
      </c>
      <c r="H58" s="1670">
        <f>H52+H55</f>
        <v>3</v>
      </c>
      <c r="I58" s="1670">
        <f>I52+I55</f>
        <v>11677.52</v>
      </c>
      <c r="J58" s="112"/>
      <c r="K58" s="112"/>
      <c r="L58" s="110"/>
      <c r="M58" s="110"/>
      <c r="N58" s="113"/>
      <c r="O58" s="113"/>
      <c r="P58" s="114"/>
      <c r="Q58" s="114"/>
    </row>
    <row r="59" spans="1:17" s="72" customFormat="1">
      <c r="A59" s="606" t="s">
        <v>1285</v>
      </c>
      <c r="B59" s="1641">
        <v>0</v>
      </c>
      <c r="C59" s="1642">
        <v>0</v>
      </c>
      <c r="D59" s="1671">
        <v>0</v>
      </c>
      <c r="E59" s="1672">
        <v>0</v>
      </c>
      <c r="F59" s="1642">
        <f>F56+F53</f>
        <v>0</v>
      </c>
      <c r="G59" s="1642">
        <f>G53+G56</f>
        <v>0</v>
      </c>
      <c r="H59" s="1670">
        <f>H56+H53</f>
        <v>0</v>
      </c>
      <c r="I59" s="1670">
        <f>I53+I56</f>
        <v>0</v>
      </c>
      <c r="J59" s="112"/>
      <c r="K59" s="112"/>
      <c r="L59" s="110"/>
      <c r="M59" s="110"/>
      <c r="N59" s="113"/>
      <c r="O59" s="113"/>
      <c r="P59" s="114"/>
      <c r="Q59" s="114"/>
    </row>
    <row r="60" spans="1:17">
      <c r="A60" s="1256"/>
      <c r="B60" s="1245"/>
      <c r="C60" s="1245"/>
      <c r="D60" s="65"/>
      <c r="E60" s="65"/>
      <c r="F60" s="112"/>
      <c r="G60" s="112"/>
      <c r="H60" s="112"/>
      <c r="I60" s="112"/>
      <c r="J60" s="112"/>
      <c r="K60" s="112"/>
      <c r="L60" s="115"/>
      <c r="M60" s="115"/>
      <c r="N60" s="112"/>
      <c r="O60" s="112"/>
      <c r="P60" s="112"/>
      <c r="Q60" s="112"/>
    </row>
    <row r="61" spans="1:17">
      <c r="A61" s="1245" t="s">
        <v>184</v>
      </c>
      <c r="B61" s="1245"/>
      <c r="C61" s="111"/>
      <c r="D61" s="111"/>
      <c r="E61" s="111"/>
      <c r="F61" s="112"/>
      <c r="G61" s="112"/>
      <c r="H61" s="112"/>
      <c r="I61" s="112"/>
      <c r="J61" s="112"/>
      <c r="K61" s="112"/>
      <c r="L61" s="115"/>
      <c r="M61" s="115"/>
      <c r="N61" s="112"/>
      <c r="O61" s="112"/>
      <c r="P61" s="112"/>
      <c r="Q61" s="112"/>
    </row>
    <row r="62" spans="1:17">
      <c r="A62" s="1245" t="s">
        <v>185</v>
      </c>
      <c r="B62" s="1245"/>
      <c r="C62" s="1245"/>
      <c r="D62" s="1245"/>
      <c r="E62" s="1245"/>
      <c r="F62" s="1245"/>
      <c r="G62" s="112"/>
      <c r="H62" s="112"/>
      <c r="I62" s="112"/>
      <c r="J62" s="112"/>
      <c r="K62" s="112"/>
      <c r="L62" s="115"/>
      <c r="M62" s="115"/>
      <c r="N62" s="112"/>
      <c r="O62" s="112"/>
      <c r="P62" s="112"/>
      <c r="Q62" s="112"/>
    </row>
    <row r="63" spans="1:17">
      <c r="A63" s="1245" t="s">
        <v>186</v>
      </c>
      <c r="B63" s="1245"/>
      <c r="C63" s="111"/>
      <c r="D63" s="111"/>
      <c r="E63" s="111"/>
      <c r="F63" s="112"/>
      <c r="G63" s="112"/>
      <c r="H63" s="112"/>
      <c r="I63" s="112"/>
      <c r="J63" s="112"/>
      <c r="K63" s="112"/>
      <c r="L63" s="115"/>
      <c r="M63" s="115"/>
      <c r="N63" s="112"/>
      <c r="O63" s="112"/>
      <c r="P63" s="112"/>
      <c r="Q63" s="112"/>
    </row>
    <row r="64" spans="1:17">
      <c r="A64" s="1245" t="s">
        <v>187</v>
      </c>
      <c r="B64" s="1245"/>
      <c r="C64" s="1245"/>
      <c r="D64" s="1245"/>
      <c r="E64" s="1245"/>
      <c r="F64" s="112"/>
      <c r="G64" s="608"/>
      <c r="H64" s="608"/>
      <c r="I64" s="608"/>
      <c r="J64" s="608"/>
      <c r="K64" s="608"/>
      <c r="L64" s="112"/>
      <c r="M64" s="112"/>
      <c r="N64" s="112"/>
      <c r="O64" s="112"/>
      <c r="P64" s="112"/>
      <c r="Q64" s="112"/>
    </row>
    <row r="65" spans="1:28">
      <c r="A65" s="112" t="s">
        <v>188</v>
      </c>
      <c r="B65" s="112"/>
      <c r="C65" s="112"/>
      <c r="D65" s="112"/>
      <c r="E65" s="112"/>
      <c r="F65" s="112"/>
      <c r="G65" s="112"/>
      <c r="H65" s="112"/>
      <c r="I65" s="112"/>
      <c r="J65" s="112"/>
      <c r="K65" s="112"/>
      <c r="L65" s="112"/>
      <c r="M65" s="112"/>
      <c r="N65" s="112"/>
      <c r="O65" s="112"/>
      <c r="P65" s="112"/>
      <c r="Q65" s="112"/>
    </row>
    <row r="66" spans="1:28">
      <c r="A66" s="112"/>
      <c r="B66" s="112"/>
      <c r="C66" s="112"/>
      <c r="D66" s="112"/>
      <c r="E66" s="112"/>
      <c r="F66" s="112"/>
      <c r="G66" s="112"/>
      <c r="H66" s="112"/>
      <c r="I66" s="112"/>
      <c r="J66" s="112"/>
      <c r="K66" s="112"/>
      <c r="L66" s="112"/>
      <c r="M66" s="112"/>
      <c r="N66" s="112"/>
      <c r="O66" s="112"/>
      <c r="P66" s="112"/>
      <c r="Q66" s="112"/>
    </row>
    <row r="67" spans="1:28">
      <c r="A67" s="1257" t="s">
        <v>189</v>
      </c>
      <c r="B67" s="1257"/>
      <c r="C67" s="1257"/>
      <c r="D67" s="1257"/>
      <c r="E67" s="1257"/>
      <c r="F67" s="1257"/>
      <c r="G67" s="1257"/>
      <c r="H67" s="1257"/>
      <c r="I67" s="1257"/>
      <c r="J67" s="1257"/>
      <c r="K67" s="1257"/>
      <c r="L67" s="1257"/>
      <c r="M67" s="1257"/>
      <c r="N67" s="1257"/>
      <c r="O67" s="1257"/>
      <c r="P67" s="1257"/>
      <c r="Q67" s="116"/>
    </row>
    <row r="68" spans="1:28">
      <c r="A68" s="1258" t="s">
        <v>160</v>
      </c>
      <c r="B68" s="1261" t="s">
        <v>190</v>
      </c>
      <c r="C68" s="1262"/>
      <c r="D68" s="1265" t="s">
        <v>191</v>
      </c>
      <c r="E68" s="1266"/>
      <c r="F68" s="1266"/>
      <c r="G68" s="1267"/>
      <c r="H68" s="1265" t="s">
        <v>192</v>
      </c>
      <c r="I68" s="1266"/>
      <c r="J68" s="1266"/>
      <c r="K68" s="1267"/>
      <c r="L68" s="1265" t="s">
        <v>193</v>
      </c>
      <c r="M68" s="1266"/>
      <c r="N68" s="1266"/>
      <c r="O68" s="1266"/>
      <c r="P68" s="1268"/>
      <c r="Q68" s="1262"/>
    </row>
    <row r="69" spans="1:28">
      <c r="A69" s="1259"/>
      <c r="B69" s="1259"/>
      <c r="C69" s="1263"/>
      <c r="D69" s="1258" t="s">
        <v>194</v>
      </c>
      <c r="E69" s="1262"/>
      <c r="F69" s="1258" t="s">
        <v>145</v>
      </c>
      <c r="G69" s="1262"/>
      <c r="H69" s="1258" t="s">
        <v>195</v>
      </c>
      <c r="I69" s="1262"/>
      <c r="J69" s="1258" t="s">
        <v>196</v>
      </c>
      <c r="K69" s="1262"/>
      <c r="L69" s="1265" t="s">
        <v>197</v>
      </c>
      <c r="M69" s="1266"/>
      <c r="N69" s="1266"/>
      <c r="O69" s="1266"/>
      <c r="P69" s="1271" t="s">
        <v>198</v>
      </c>
      <c r="Q69" s="1271"/>
    </row>
    <row r="70" spans="1:28">
      <c r="A70" s="1259"/>
      <c r="B70" s="1260"/>
      <c r="C70" s="1264"/>
      <c r="D70" s="1260"/>
      <c r="E70" s="1264"/>
      <c r="F70" s="1260"/>
      <c r="G70" s="1264"/>
      <c r="H70" s="1260"/>
      <c r="I70" s="1264"/>
      <c r="J70" s="1260"/>
      <c r="K70" s="1264"/>
      <c r="L70" s="1272" t="s">
        <v>199</v>
      </c>
      <c r="M70" s="1273"/>
      <c r="N70" s="1272" t="s">
        <v>200</v>
      </c>
      <c r="O70" s="1274"/>
      <c r="P70" s="1271"/>
      <c r="Q70" s="1271"/>
    </row>
    <row r="71" spans="1:28" ht="45">
      <c r="A71" s="1260"/>
      <c r="B71" s="149" t="s">
        <v>201</v>
      </c>
      <c r="C71" s="149" t="s">
        <v>202</v>
      </c>
      <c r="D71" s="149" t="s">
        <v>201</v>
      </c>
      <c r="E71" s="149" t="s">
        <v>202</v>
      </c>
      <c r="F71" s="149" t="s">
        <v>201</v>
      </c>
      <c r="G71" s="149" t="s">
        <v>202</v>
      </c>
      <c r="H71" s="149" t="s">
        <v>201</v>
      </c>
      <c r="I71" s="149" t="s">
        <v>202</v>
      </c>
      <c r="J71" s="149" t="s">
        <v>201</v>
      </c>
      <c r="K71" s="149" t="s">
        <v>202</v>
      </c>
      <c r="L71" s="149" t="s">
        <v>201</v>
      </c>
      <c r="M71" s="149" t="s">
        <v>202</v>
      </c>
      <c r="N71" s="149" t="s">
        <v>201</v>
      </c>
      <c r="O71" s="639" t="s">
        <v>202</v>
      </c>
      <c r="P71" s="149" t="s">
        <v>201</v>
      </c>
      <c r="Q71" s="149" t="s">
        <v>202</v>
      </c>
    </row>
    <row r="72" spans="1:28">
      <c r="A72" s="117" t="s">
        <v>78</v>
      </c>
      <c r="B72" s="118">
        <v>276</v>
      </c>
      <c r="C72" s="118">
        <v>75232.301425099999</v>
      </c>
      <c r="D72" s="119">
        <v>165</v>
      </c>
      <c r="E72" s="120">
        <v>59072.769000000008</v>
      </c>
      <c r="F72" s="119">
        <v>73</v>
      </c>
      <c r="G72" s="120">
        <v>6750.8224250999992</v>
      </c>
      <c r="H72" s="119">
        <v>74</v>
      </c>
      <c r="I72" s="120">
        <v>11050.822425099999</v>
      </c>
      <c r="J72" s="119">
        <v>164</v>
      </c>
      <c r="K72" s="120">
        <v>54772.769000000008</v>
      </c>
      <c r="L72" s="119">
        <v>28</v>
      </c>
      <c r="M72" s="120">
        <v>616.35800000000006</v>
      </c>
      <c r="N72" s="119">
        <v>210</v>
      </c>
      <c r="O72" s="121">
        <v>65206.850840699997</v>
      </c>
      <c r="P72" s="118">
        <v>34</v>
      </c>
      <c r="Q72" s="120">
        <v>9212</v>
      </c>
      <c r="S72" s="122"/>
      <c r="T72" s="122"/>
      <c r="U72" s="122"/>
      <c r="V72" s="122"/>
      <c r="W72" s="122"/>
      <c r="X72" s="123"/>
      <c r="Z72" s="123"/>
      <c r="AB72" s="123"/>
    </row>
    <row r="73" spans="1:28">
      <c r="A73" s="117" t="s">
        <v>79</v>
      </c>
      <c r="B73" s="118">
        <f>SUM(B74:B78)</f>
        <v>126</v>
      </c>
      <c r="C73" s="118">
        <f t="shared" ref="C73:Q73" si="16">SUM(C74:C78)</f>
        <v>29288.931332100001</v>
      </c>
      <c r="D73" s="118">
        <f t="shared" si="16"/>
        <v>78</v>
      </c>
      <c r="E73" s="118">
        <f t="shared" si="16"/>
        <v>15614.9002</v>
      </c>
      <c r="F73" s="118">
        <f t="shared" si="16"/>
        <v>34</v>
      </c>
      <c r="G73" s="118">
        <f t="shared" si="16"/>
        <v>5978.0649321000001</v>
      </c>
      <c r="H73" s="118">
        <f t="shared" si="16"/>
        <v>34</v>
      </c>
      <c r="I73" s="118">
        <f t="shared" si="16"/>
        <v>5978.0649321000001</v>
      </c>
      <c r="J73" s="118">
        <f t="shared" si="16"/>
        <v>78</v>
      </c>
      <c r="K73" s="118">
        <f t="shared" si="16"/>
        <v>15614.900000000001</v>
      </c>
      <c r="L73" s="118">
        <f t="shared" si="16"/>
        <v>8</v>
      </c>
      <c r="M73" s="118">
        <f t="shared" si="16"/>
        <v>255.49</v>
      </c>
      <c r="N73" s="118">
        <f t="shared" si="16"/>
        <v>104</v>
      </c>
      <c r="O73" s="118">
        <f>SUM(O74:O78)</f>
        <v>21337.471932100001</v>
      </c>
      <c r="P73" s="118">
        <f t="shared" si="16"/>
        <v>14</v>
      </c>
      <c r="Q73" s="118">
        <f t="shared" si="16"/>
        <v>7695.9661999999998</v>
      </c>
      <c r="R73" s="122"/>
      <c r="S73" s="122"/>
      <c r="T73" s="122"/>
      <c r="U73" s="122"/>
      <c r="V73" s="122"/>
      <c r="W73" s="122"/>
      <c r="X73" s="123"/>
      <c r="Z73" s="123"/>
      <c r="AB73" s="123"/>
    </row>
    <row r="74" spans="1:28">
      <c r="A74" s="124">
        <v>45017</v>
      </c>
      <c r="B74" s="125">
        <f>SUM(D74,F74,P74)</f>
        <v>21</v>
      </c>
      <c r="C74" s="125">
        <f>SUM(E74,G74,Q74)</f>
        <v>4017.25</v>
      </c>
      <c r="D74" s="125">
        <v>10</v>
      </c>
      <c r="E74" s="125">
        <v>1110.4100000000001</v>
      </c>
      <c r="F74" s="126">
        <v>4</v>
      </c>
      <c r="G74" s="125">
        <v>870.89</v>
      </c>
      <c r="H74" s="125">
        <v>4</v>
      </c>
      <c r="I74" s="125">
        <v>870.89</v>
      </c>
      <c r="J74" s="126">
        <v>10</v>
      </c>
      <c r="K74" s="125">
        <v>1110.4100000000001</v>
      </c>
      <c r="L74" s="126">
        <v>1</v>
      </c>
      <c r="M74" s="125">
        <v>4.5999999999999996</v>
      </c>
      <c r="N74" s="126">
        <v>13</v>
      </c>
      <c r="O74" s="125">
        <v>1976.7</v>
      </c>
      <c r="P74" s="127">
        <v>7</v>
      </c>
      <c r="Q74" s="128">
        <v>2035.95</v>
      </c>
      <c r="S74" s="122"/>
      <c r="T74" s="122"/>
      <c r="U74" s="122"/>
      <c r="V74" s="122"/>
      <c r="W74" s="122"/>
      <c r="X74" s="123"/>
      <c r="Z74" s="123"/>
      <c r="AB74" s="123"/>
    </row>
    <row r="75" spans="1:28">
      <c r="A75" s="124">
        <v>45047</v>
      </c>
      <c r="B75" s="125">
        <f t="shared" ref="B75:C77" si="17">SUM(D75,F75,P75)</f>
        <v>14</v>
      </c>
      <c r="C75" s="125">
        <f t="shared" si="17"/>
        <v>7273.5599999999995</v>
      </c>
      <c r="D75" s="125">
        <v>8</v>
      </c>
      <c r="E75" s="125">
        <v>4483.63</v>
      </c>
      <c r="F75" s="125">
        <v>6</v>
      </c>
      <c r="G75" s="125">
        <v>2789.93</v>
      </c>
      <c r="H75" s="125">
        <v>6</v>
      </c>
      <c r="I75" s="125">
        <v>2789.93</v>
      </c>
      <c r="J75" s="126">
        <v>8</v>
      </c>
      <c r="K75" s="125">
        <v>4483.63</v>
      </c>
      <c r="L75" s="126">
        <v>2</v>
      </c>
      <c r="M75" s="125">
        <v>99.76</v>
      </c>
      <c r="N75" s="126">
        <v>12</v>
      </c>
      <c r="O75" s="125">
        <v>7173.7970000000005</v>
      </c>
      <c r="P75" s="127">
        <v>0</v>
      </c>
      <c r="Q75" s="128">
        <v>0</v>
      </c>
      <c r="S75" s="122"/>
      <c r="T75" s="122"/>
      <c r="U75" s="122"/>
      <c r="V75" s="122"/>
      <c r="W75" s="122"/>
      <c r="X75" s="123"/>
      <c r="Z75" s="123"/>
      <c r="AB75" s="123"/>
    </row>
    <row r="76" spans="1:28">
      <c r="A76" s="124">
        <v>45078</v>
      </c>
      <c r="B76" s="125">
        <f t="shared" si="17"/>
        <v>27</v>
      </c>
      <c r="C76" s="125">
        <f t="shared" si="17"/>
        <v>2023.8602000000001</v>
      </c>
      <c r="D76" s="125">
        <v>18</v>
      </c>
      <c r="E76" s="125">
        <v>1286.5802000000001</v>
      </c>
      <c r="F76" s="125">
        <v>7</v>
      </c>
      <c r="G76" s="125">
        <v>197.89</v>
      </c>
      <c r="H76" s="125">
        <v>7</v>
      </c>
      <c r="I76" s="125">
        <v>197.89</v>
      </c>
      <c r="J76" s="126">
        <v>18</v>
      </c>
      <c r="K76" s="125">
        <v>1286.58</v>
      </c>
      <c r="L76" s="126">
        <v>2</v>
      </c>
      <c r="M76" s="125">
        <v>47.83</v>
      </c>
      <c r="N76" s="126">
        <v>23</v>
      </c>
      <c r="O76" s="125">
        <v>1436.6399999999999</v>
      </c>
      <c r="P76" s="126">
        <v>2</v>
      </c>
      <c r="Q76" s="607">
        <v>539.39</v>
      </c>
      <c r="S76" s="122"/>
      <c r="T76" s="122"/>
      <c r="U76" s="122"/>
      <c r="V76" s="122"/>
      <c r="W76" s="122"/>
      <c r="X76" s="123"/>
      <c r="Z76" s="123"/>
      <c r="AB76" s="123"/>
    </row>
    <row r="77" spans="1:28">
      <c r="A77" s="124">
        <v>45108</v>
      </c>
      <c r="B77" s="125">
        <f t="shared" si="17"/>
        <v>32</v>
      </c>
      <c r="C77" s="125">
        <f>SUM(E77,G77,Q77)</f>
        <v>8052.4113552999997</v>
      </c>
      <c r="D77" s="125">
        <v>21</v>
      </c>
      <c r="E77" s="125">
        <v>3609.97</v>
      </c>
      <c r="F77" s="125">
        <v>7</v>
      </c>
      <c r="G77" s="125">
        <v>776.9913552999999</v>
      </c>
      <c r="H77" s="125">
        <v>7</v>
      </c>
      <c r="I77" s="125">
        <v>776.9913552999999</v>
      </c>
      <c r="J77" s="126">
        <v>21</v>
      </c>
      <c r="K77" s="125">
        <v>3609.97</v>
      </c>
      <c r="L77" s="126">
        <v>1</v>
      </c>
      <c r="M77" s="125">
        <v>44.42</v>
      </c>
      <c r="N77" s="126">
        <v>27</v>
      </c>
      <c r="O77" s="125">
        <f>E77+G77-M77</f>
        <v>4342.5413552999999</v>
      </c>
      <c r="P77" s="127">
        <v>4</v>
      </c>
      <c r="Q77" s="128">
        <v>3665.45</v>
      </c>
      <c r="S77" s="122"/>
      <c r="T77" s="122"/>
      <c r="U77" s="122"/>
      <c r="V77" s="122"/>
      <c r="W77" s="122"/>
      <c r="X77" s="123"/>
      <c r="Z77" s="123"/>
      <c r="AB77" s="123"/>
    </row>
    <row r="78" spans="1:28">
      <c r="A78" s="1195">
        <v>45139</v>
      </c>
      <c r="B78" s="125">
        <f t="shared" ref="B78" si="18">SUM(D78,F78,P78)</f>
        <v>32</v>
      </c>
      <c r="C78" s="125">
        <f t="shared" ref="C78" si="19">SUM(E78,G78,Q78)</f>
        <v>7921.8497767999997</v>
      </c>
      <c r="D78" s="125">
        <v>21</v>
      </c>
      <c r="E78" s="125">
        <v>5124.3100000000004</v>
      </c>
      <c r="F78" s="125">
        <v>10</v>
      </c>
      <c r="G78" s="125">
        <v>1342.3635767999999</v>
      </c>
      <c r="H78" s="125">
        <v>10</v>
      </c>
      <c r="I78" s="125">
        <v>1342.3635767999999</v>
      </c>
      <c r="J78" s="125">
        <v>21</v>
      </c>
      <c r="K78" s="125">
        <v>5124.3100000000004</v>
      </c>
      <c r="L78" s="125">
        <v>2</v>
      </c>
      <c r="M78" s="125">
        <v>58.88</v>
      </c>
      <c r="N78" s="125">
        <v>29</v>
      </c>
      <c r="O78" s="125">
        <v>6407.7935767999998</v>
      </c>
      <c r="P78" s="641">
        <v>1</v>
      </c>
      <c r="Q78" s="640">
        <v>1455.1761999999999</v>
      </c>
      <c r="S78" s="122"/>
      <c r="T78" s="122"/>
      <c r="U78" s="122"/>
      <c r="V78" s="122"/>
      <c r="W78" s="122"/>
      <c r="X78" s="123"/>
      <c r="Z78" s="123"/>
      <c r="AB78" s="123"/>
    </row>
    <row r="79" spans="1:28">
      <c r="A79" s="1269" t="s">
        <v>203</v>
      </c>
      <c r="B79" s="1270"/>
      <c r="C79" s="1270"/>
      <c r="D79" s="1270"/>
      <c r="E79" s="1270"/>
      <c r="F79" s="1270"/>
      <c r="G79" s="1270"/>
      <c r="H79" s="1270"/>
      <c r="I79" s="1270"/>
      <c r="J79" s="1270"/>
      <c r="K79" s="1270"/>
      <c r="L79" s="1270"/>
      <c r="M79" s="1270"/>
      <c r="N79" s="1270"/>
      <c r="O79" s="1270"/>
      <c r="P79" s="1270"/>
      <c r="Q79" s="1270"/>
      <c r="S79" s="122"/>
      <c r="T79" s="122"/>
      <c r="U79" s="122"/>
      <c r="V79" s="122"/>
      <c r="W79" s="122"/>
      <c r="X79" s="123"/>
      <c r="Z79" s="123"/>
      <c r="AB79" s="123"/>
    </row>
    <row r="80" spans="1:28">
      <c r="A80" s="129"/>
      <c r="B80" s="129"/>
      <c r="C80" s="129"/>
      <c r="D80" s="130"/>
      <c r="E80" s="130"/>
      <c r="F80" s="130"/>
      <c r="G80" s="130"/>
      <c r="H80" s="130"/>
      <c r="I80" s="130"/>
      <c r="J80" s="130"/>
      <c r="K80" s="130"/>
      <c r="L80" s="130"/>
      <c r="M80" s="130"/>
      <c r="N80" s="612"/>
      <c r="O80" s="130"/>
      <c r="P80" s="130"/>
      <c r="Q80" s="130"/>
      <c r="S80" s="122"/>
      <c r="T80" s="122"/>
      <c r="U80" s="122"/>
      <c r="V80" s="122"/>
      <c r="W80" s="122"/>
      <c r="X80" s="123"/>
      <c r="Z80" s="123"/>
      <c r="AB80" s="123"/>
    </row>
    <row r="81" spans="1:28">
      <c r="A81" s="129" t="s">
        <v>204</v>
      </c>
      <c r="B81" s="129"/>
      <c r="C81" s="129"/>
      <c r="D81" s="129"/>
      <c r="E81" s="129"/>
      <c r="F81" s="129"/>
      <c r="G81" s="132"/>
      <c r="H81" s="132"/>
      <c r="I81" s="133"/>
      <c r="J81" s="129"/>
      <c r="K81" s="129"/>
      <c r="L81" s="609"/>
      <c r="M81" s="609"/>
      <c r="N81" s="613"/>
      <c r="O81" s="134"/>
      <c r="P81" s="134"/>
      <c r="Q81" s="129"/>
      <c r="S81" s="122"/>
      <c r="T81" s="122"/>
      <c r="U81" s="122"/>
      <c r="V81" s="122"/>
      <c r="W81" s="122"/>
      <c r="X81" s="123"/>
      <c r="Z81" s="123"/>
      <c r="AB81" s="123"/>
    </row>
    <row r="82" spans="1:28">
      <c r="A82" s="1275" t="s">
        <v>205</v>
      </c>
      <c r="B82" s="1275"/>
      <c r="C82" s="1275"/>
      <c r="D82" s="1275"/>
      <c r="E82" s="134"/>
      <c r="G82" s="134"/>
      <c r="H82" s="134"/>
      <c r="I82" s="134"/>
      <c r="J82" s="134"/>
      <c r="K82" s="134"/>
      <c r="L82" s="129"/>
      <c r="M82" s="130"/>
      <c r="N82" s="129"/>
      <c r="O82" s="130"/>
      <c r="P82" s="134"/>
      <c r="Q82" s="129"/>
      <c r="R82" s="112"/>
      <c r="S82" s="122"/>
      <c r="T82" s="122"/>
      <c r="U82" s="122"/>
      <c r="V82" s="122"/>
      <c r="W82" s="122"/>
      <c r="X82" s="123"/>
      <c r="Z82" s="123"/>
      <c r="AB82" s="123"/>
    </row>
    <row r="83" spans="1:28">
      <c r="A83" s="1257" t="s">
        <v>1288</v>
      </c>
      <c r="B83" s="1257"/>
      <c r="C83" s="135"/>
      <c r="D83" s="135"/>
      <c r="E83" s="135"/>
      <c r="G83" s="135"/>
      <c r="H83" s="135"/>
      <c r="I83" s="135"/>
      <c r="J83" s="135"/>
      <c r="K83" s="135"/>
      <c r="L83" s="135"/>
      <c r="M83" s="135"/>
      <c r="N83" s="135"/>
      <c r="O83" s="528"/>
      <c r="P83" s="135"/>
      <c r="Q83" s="135"/>
      <c r="S83" s="122"/>
      <c r="T83" s="122"/>
      <c r="U83" s="122"/>
      <c r="V83" s="122"/>
      <c r="W83" s="122"/>
      <c r="X83" s="123"/>
      <c r="Z83" s="123"/>
      <c r="AB83" s="123"/>
    </row>
    <row r="84" spans="1:28">
      <c r="A84" s="135" t="s">
        <v>176</v>
      </c>
      <c r="B84" s="135"/>
      <c r="C84" s="135"/>
      <c r="D84" s="135"/>
      <c r="E84" s="135"/>
      <c r="G84" s="135"/>
      <c r="H84" s="135"/>
      <c r="I84" s="135"/>
      <c r="M84" s="135"/>
      <c r="N84" s="135"/>
      <c r="O84" s="135"/>
      <c r="P84" s="135"/>
      <c r="Q84" s="135"/>
      <c r="S84" s="122"/>
      <c r="T84" s="122"/>
      <c r="U84" s="122"/>
      <c r="V84" s="122"/>
      <c r="W84" s="122"/>
      <c r="X84" s="123"/>
      <c r="Z84" s="123"/>
      <c r="AB84" s="123"/>
    </row>
    <row r="85" spans="1:28" ht="15.75">
      <c r="A85" s="136"/>
      <c r="B85" s="137"/>
      <c r="C85" s="137"/>
      <c r="D85" s="138"/>
      <c r="E85" s="139"/>
      <c r="G85" s="139"/>
      <c r="H85" s="139"/>
      <c r="I85" s="139"/>
      <c r="J85" s="138"/>
      <c r="K85" s="139"/>
      <c r="L85" s="140"/>
      <c r="M85" s="137"/>
      <c r="N85" s="139"/>
      <c r="O85" s="139"/>
      <c r="P85" s="140"/>
      <c r="Q85" s="141"/>
      <c r="S85" s="122"/>
      <c r="T85" s="122"/>
      <c r="U85" s="122"/>
      <c r="V85" s="122"/>
      <c r="W85" s="122"/>
      <c r="X85" s="123"/>
      <c r="Z85" s="123"/>
      <c r="AB85" s="123"/>
    </row>
    <row r="86" spans="1:28">
      <c r="A86" s="142"/>
      <c r="B86" s="143"/>
      <c r="C86" s="143"/>
      <c r="D86" s="524"/>
      <c r="E86" s="524"/>
      <c r="G86" s="145"/>
      <c r="H86" s="145"/>
      <c r="I86" s="145"/>
      <c r="J86" s="144"/>
      <c r="K86" s="145"/>
      <c r="L86" s="145"/>
      <c r="M86" s="145"/>
      <c r="N86" s="145"/>
      <c r="O86" s="145"/>
      <c r="P86" s="146"/>
      <c r="Q86" s="147"/>
    </row>
    <row r="87" spans="1:28">
      <c r="A87" s="142"/>
      <c r="B87" s="143"/>
      <c r="C87" s="143"/>
      <c r="D87" s="143"/>
      <c r="E87" s="143"/>
      <c r="G87" s="143"/>
      <c r="H87" s="143"/>
      <c r="I87" s="143"/>
      <c r="J87" s="143"/>
      <c r="K87" s="143"/>
      <c r="L87" s="143"/>
      <c r="M87" s="143"/>
      <c r="N87" s="143"/>
      <c r="O87" s="143"/>
      <c r="P87" s="146"/>
      <c r="Q87" s="147"/>
    </row>
    <row r="88" spans="1:28">
      <c r="A88" s="142"/>
      <c r="B88" s="143"/>
      <c r="C88" s="143"/>
      <c r="D88" s="143"/>
      <c r="E88" s="143"/>
      <c r="G88" s="143"/>
      <c r="H88" s="143"/>
      <c r="I88" s="143"/>
      <c r="J88" s="143"/>
      <c r="K88" s="143"/>
      <c r="L88" s="143"/>
      <c r="M88" s="143"/>
      <c r="N88" s="143"/>
      <c r="O88" s="143"/>
      <c r="P88" s="146"/>
      <c r="Q88" s="147"/>
    </row>
    <row r="92" spans="1:28">
      <c r="R92" s="122"/>
      <c r="S92" s="122"/>
    </row>
    <row r="95" spans="1:28">
      <c r="B95" s="122"/>
      <c r="C95" s="122"/>
      <c r="D95" s="122"/>
      <c r="E95" s="122"/>
      <c r="F95" s="122"/>
      <c r="G95" s="122"/>
      <c r="H95" s="122"/>
      <c r="I95" s="122"/>
      <c r="J95" s="122"/>
      <c r="K95" s="122"/>
      <c r="L95" s="122"/>
      <c r="M95" s="122"/>
      <c r="N95" s="122"/>
      <c r="O95" s="122"/>
      <c r="P95" s="122"/>
      <c r="Q95" s="122"/>
    </row>
    <row r="96" spans="1:28">
      <c r="B96" s="122"/>
      <c r="C96" s="122"/>
      <c r="D96" s="122"/>
      <c r="E96" s="122"/>
      <c r="F96" s="122"/>
      <c r="G96" s="122"/>
      <c r="H96" s="122"/>
      <c r="I96" s="122"/>
      <c r="J96" s="122"/>
      <c r="K96" s="122"/>
      <c r="L96" s="122"/>
      <c r="M96" s="122"/>
      <c r="N96" s="122"/>
      <c r="O96" s="122"/>
      <c r="P96" s="122"/>
      <c r="Q96" s="122"/>
    </row>
    <row r="102" spans="14:16">
      <c r="N102" s="131"/>
      <c r="O102" s="131"/>
      <c r="P102" s="148"/>
    </row>
  </sheetData>
  <mergeCells count="33">
    <mergeCell ref="A79:Q79"/>
    <mergeCell ref="A83:B83"/>
    <mergeCell ref="F69:G70"/>
    <mergeCell ref="H69:I70"/>
    <mergeCell ref="J69:K70"/>
    <mergeCell ref="L69:O69"/>
    <mergeCell ref="P69:Q70"/>
    <mergeCell ref="L70:M70"/>
    <mergeCell ref="N70:O70"/>
    <mergeCell ref="A82:D82"/>
    <mergeCell ref="A63:B63"/>
    <mergeCell ref="A64:E64"/>
    <mergeCell ref="A67:P67"/>
    <mergeCell ref="A68:A71"/>
    <mergeCell ref="B68:C70"/>
    <mergeCell ref="D68:G68"/>
    <mergeCell ref="H68:K68"/>
    <mergeCell ref="L68:Q68"/>
    <mergeCell ref="D69:E70"/>
    <mergeCell ref="A62:F62"/>
    <mergeCell ref="A2:A4"/>
    <mergeCell ref="B2:E2"/>
    <mergeCell ref="F2:I2"/>
    <mergeCell ref="B3:C3"/>
    <mergeCell ref="D3:E3"/>
    <mergeCell ref="F3:G3"/>
    <mergeCell ref="H3:I3"/>
    <mergeCell ref="A5:I5"/>
    <mergeCell ref="A45:I45"/>
    <mergeCell ref="A50:I50"/>
    <mergeCell ref="A60:C60"/>
    <mergeCell ref="A61:B61"/>
    <mergeCell ref="A1:I1"/>
  </mergeCells>
  <conditionalFormatting sqref="J5:K5">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B6" sqref="B6"/>
    </sheetView>
  </sheetViews>
  <sheetFormatPr defaultColWidth="9.140625" defaultRowHeight="15"/>
  <cols>
    <col min="1" max="1" width="14.42578125" style="579" bestFit="1" customWidth="1"/>
    <col min="2" max="3" width="14.85546875" style="579" bestFit="1" customWidth="1"/>
    <col min="4" max="4" width="13.7109375" style="579" bestFit="1" customWidth="1"/>
    <col min="5" max="6" width="14.85546875" style="579" bestFit="1" customWidth="1"/>
    <col min="7" max="7" width="13.7109375" style="579" bestFit="1" customWidth="1"/>
    <col min="8" max="9" width="12.85546875" style="579" bestFit="1" customWidth="1"/>
    <col min="10" max="10" width="16.140625" style="579" bestFit="1" customWidth="1"/>
    <col min="11" max="11" width="4.5703125" style="579" bestFit="1" customWidth="1"/>
    <col min="12" max="16384" width="9.140625" style="579"/>
  </cols>
  <sheetData>
    <row r="1" spans="1:18">
      <c r="A1" s="1504" t="s">
        <v>1217</v>
      </c>
      <c r="B1" s="1505"/>
      <c r="C1" s="1505"/>
      <c r="D1" s="1505"/>
      <c r="E1" s="1505"/>
      <c r="F1" s="1505"/>
      <c r="G1" s="1505"/>
      <c r="H1" s="1505"/>
      <c r="I1" s="1505"/>
      <c r="J1" s="1157"/>
    </row>
    <row r="2" spans="1:18" s="580" customFormat="1">
      <c r="A2" s="1506" t="s">
        <v>160</v>
      </c>
      <c r="B2" s="1507" t="s">
        <v>746</v>
      </c>
      <c r="C2" s="1507"/>
      <c r="D2" s="1507"/>
      <c r="E2" s="1507" t="s">
        <v>198</v>
      </c>
      <c r="F2" s="1507"/>
      <c r="G2" s="1507"/>
      <c r="H2" s="1507" t="s">
        <v>139</v>
      </c>
      <c r="I2" s="1507"/>
      <c r="J2" s="1507"/>
      <c r="K2" s="579"/>
      <c r="L2" s="579"/>
      <c r="M2" s="579"/>
      <c r="N2" s="579"/>
      <c r="O2" s="579"/>
      <c r="P2" s="579"/>
      <c r="Q2" s="579"/>
      <c r="R2" s="579"/>
    </row>
    <row r="3" spans="1:18" s="580" customFormat="1" ht="45">
      <c r="A3" s="1506"/>
      <c r="B3" s="1158" t="s">
        <v>1218</v>
      </c>
      <c r="C3" s="1158" t="s">
        <v>1219</v>
      </c>
      <c r="D3" s="1158" t="s">
        <v>1220</v>
      </c>
      <c r="E3" s="1158" t="s">
        <v>1218</v>
      </c>
      <c r="F3" s="1158" t="s">
        <v>1219</v>
      </c>
      <c r="G3" s="1158" t="s">
        <v>1220</v>
      </c>
      <c r="H3" s="1158" t="s">
        <v>1218</v>
      </c>
      <c r="I3" s="1158" t="s">
        <v>1219</v>
      </c>
      <c r="J3" s="1158" t="s">
        <v>1220</v>
      </c>
      <c r="K3" s="579"/>
      <c r="L3" s="579"/>
      <c r="M3" s="579"/>
      <c r="N3" s="579"/>
      <c r="O3" s="579"/>
      <c r="P3" s="579"/>
      <c r="Q3" s="579"/>
      <c r="R3" s="579"/>
    </row>
    <row r="4" spans="1:18" s="581" customFormat="1">
      <c r="A4" s="1159" t="s">
        <v>78</v>
      </c>
      <c r="B4" s="1160">
        <v>1248991.0899999999</v>
      </c>
      <c r="C4" s="1160">
        <v>1066936.5499999998</v>
      </c>
      <c r="D4" s="1160">
        <v>182054.54</v>
      </c>
      <c r="E4" s="1160">
        <v>1582997.0100000002</v>
      </c>
      <c r="F4" s="1160">
        <v>1640885.9999999998</v>
      </c>
      <c r="G4" s="1160">
        <v>-57888.990000000005</v>
      </c>
      <c r="H4" s="1160">
        <v>2831988.0999999996</v>
      </c>
      <c r="I4" s="1160">
        <v>2707822.5499999993</v>
      </c>
      <c r="J4" s="1160">
        <v>124165.55000000002</v>
      </c>
      <c r="K4" s="579"/>
      <c r="L4" s="579"/>
      <c r="M4" s="579"/>
      <c r="N4" s="579"/>
      <c r="O4" s="579"/>
      <c r="P4" s="579"/>
      <c r="Q4" s="579"/>
      <c r="R4" s="579"/>
    </row>
    <row r="5" spans="1:18" s="581" customFormat="1">
      <c r="A5" s="1159" t="s">
        <v>1221</v>
      </c>
      <c r="B5" s="1160">
        <f>SUM(B6:B10)</f>
        <v>507775.32</v>
      </c>
      <c r="C5" s="1160">
        <f t="shared" ref="C5:J5" si="0">SUM(C6:C10)</f>
        <v>474362.79</v>
      </c>
      <c r="D5" s="1160">
        <f t="shared" si="0"/>
        <v>33412.53</v>
      </c>
      <c r="E5" s="1160">
        <f t="shared" si="0"/>
        <v>666996.78999999992</v>
      </c>
      <c r="F5" s="1160">
        <f t="shared" si="0"/>
        <v>687210.69</v>
      </c>
      <c r="G5" s="1160">
        <f t="shared" si="0"/>
        <v>-20213.900000000001</v>
      </c>
      <c r="H5" s="1160">
        <f t="shared" si="0"/>
        <v>1174772.1099999999</v>
      </c>
      <c r="I5" s="1160">
        <f t="shared" si="0"/>
        <v>1161573.48</v>
      </c>
      <c r="J5" s="1160">
        <f t="shared" si="0"/>
        <v>13198.630000000005</v>
      </c>
      <c r="K5" s="582"/>
      <c r="L5" s="582"/>
      <c r="M5" s="582"/>
      <c r="N5" s="582"/>
      <c r="O5" s="582"/>
      <c r="P5" s="582"/>
      <c r="Q5" s="582"/>
      <c r="R5" s="582"/>
    </row>
    <row r="6" spans="1:18" s="580" customFormat="1">
      <c r="A6" s="1161" t="s">
        <v>169</v>
      </c>
      <c r="B6" s="1162">
        <v>80247.92</v>
      </c>
      <c r="C6" s="1163">
        <v>84780.51</v>
      </c>
      <c r="D6" s="1162">
        <v>-4532.59</v>
      </c>
      <c r="E6" s="1164">
        <v>121660.18</v>
      </c>
      <c r="F6" s="1162">
        <v>112359.5</v>
      </c>
      <c r="G6" s="1162">
        <v>9300.68</v>
      </c>
      <c r="H6" s="1162">
        <f t="shared" ref="H6:J10" si="1">B6+E6</f>
        <v>201908.09999999998</v>
      </c>
      <c r="I6" s="1162">
        <f t="shared" si="1"/>
        <v>197140.01</v>
      </c>
      <c r="J6" s="1162">
        <f t="shared" si="1"/>
        <v>4768.09</v>
      </c>
      <c r="K6" s="579"/>
      <c r="L6" s="579"/>
      <c r="M6" s="579"/>
      <c r="N6" s="579"/>
      <c r="O6" s="579"/>
      <c r="P6" s="579"/>
      <c r="Q6" s="579"/>
      <c r="R6" s="579"/>
    </row>
    <row r="7" spans="1:18" s="580" customFormat="1">
      <c r="A7" s="1161" t="s">
        <v>170</v>
      </c>
      <c r="B7" s="1162">
        <v>100303.37</v>
      </c>
      <c r="C7" s="1163">
        <v>97856.86</v>
      </c>
      <c r="D7" s="1162">
        <v>2446.5100000000002</v>
      </c>
      <c r="E7" s="1164">
        <v>155537.95000000001</v>
      </c>
      <c r="F7" s="1162">
        <v>160344.10999999999</v>
      </c>
      <c r="G7" s="1162">
        <v>-4806.16</v>
      </c>
      <c r="H7" s="1162">
        <f t="shared" si="1"/>
        <v>255841.32</v>
      </c>
      <c r="I7" s="1162">
        <f t="shared" si="1"/>
        <v>258200.96999999997</v>
      </c>
      <c r="J7" s="1162">
        <f t="shared" si="1"/>
        <v>-2359.6499999999996</v>
      </c>
      <c r="K7" s="579"/>
      <c r="L7" s="579"/>
      <c r="M7" s="579"/>
      <c r="N7" s="579"/>
      <c r="O7" s="579"/>
      <c r="P7" s="579"/>
      <c r="Q7" s="579"/>
      <c r="R7" s="579"/>
    </row>
    <row r="8" spans="1:18" s="580" customFormat="1">
      <c r="A8" s="1161" t="s">
        <v>275</v>
      </c>
      <c r="B8" s="1165">
        <v>109374.51</v>
      </c>
      <c r="C8" s="1166">
        <v>103710.48</v>
      </c>
      <c r="D8" s="1165">
        <v>5664.03</v>
      </c>
      <c r="E8" s="1167">
        <v>164816.95999999999</v>
      </c>
      <c r="F8" s="1165">
        <v>156191.88</v>
      </c>
      <c r="G8" s="1165">
        <v>8625.08</v>
      </c>
      <c r="H8" s="1165">
        <f t="shared" si="1"/>
        <v>274191.46999999997</v>
      </c>
      <c r="I8" s="1165">
        <f t="shared" si="1"/>
        <v>259902.36</v>
      </c>
      <c r="J8" s="1165">
        <f t="shared" si="1"/>
        <v>14289.11</v>
      </c>
      <c r="K8" s="579"/>
      <c r="L8" s="579"/>
      <c r="M8" s="579"/>
      <c r="N8" s="579"/>
      <c r="O8" s="579"/>
      <c r="P8" s="579"/>
      <c r="Q8" s="579"/>
      <c r="R8" s="579"/>
    </row>
    <row r="9" spans="1:18" s="580" customFormat="1">
      <c r="A9" s="1168" t="s">
        <v>276</v>
      </c>
      <c r="B9" s="1169">
        <v>95495.32</v>
      </c>
      <c r="C9" s="1169">
        <v>87787.86</v>
      </c>
      <c r="D9" s="1169">
        <v>7707.46</v>
      </c>
      <c r="E9" s="1169">
        <v>81903.47</v>
      </c>
      <c r="F9" s="1170">
        <v>78832.25</v>
      </c>
      <c r="G9" s="1170">
        <v>3071.22</v>
      </c>
      <c r="H9" s="1162">
        <f t="shared" si="1"/>
        <v>177398.79</v>
      </c>
      <c r="I9" s="1162">
        <f t="shared" si="1"/>
        <v>166620.10999999999</v>
      </c>
      <c r="J9" s="1162">
        <f t="shared" si="1"/>
        <v>10778.68</v>
      </c>
      <c r="K9" s="579"/>
      <c r="L9" s="579"/>
      <c r="M9" s="579"/>
      <c r="N9" s="579"/>
      <c r="O9" s="579"/>
      <c r="P9" s="579"/>
      <c r="Q9" s="579"/>
      <c r="R9" s="579"/>
    </row>
    <row r="10" spans="1:18" s="580" customFormat="1">
      <c r="A10" s="1161" t="s">
        <v>1333</v>
      </c>
      <c r="B10" s="1169">
        <v>122354.2</v>
      </c>
      <c r="C10" s="1169">
        <v>100227.08000000002</v>
      </c>
      <c r="D10" s="1169">
        <v>22127.120000000003</v>
      </c>
      <c r="E10" s="1169">
        <v>143078.22999999998</v>
      </c>
      <c r="F10" s="1170">
        <v>179482.95</v>
      </c>
      <c r="G10" s="1170">
        <v>-36404.720000000001</v>
      </c>
      <c r="H10" s="1162">
        <f t="shared" si="1"/>
        <v>265432.43</v>
      </c>
      <c r="I10" s="1162">
        <f t="shared" si="1"/>
        <v>279710.03000000003</v>
      </c>
      <c r="J10" s="1162">
        <f t="shared" si="1"/>
        <v>-14277.599999999999</v>
      </c>
      <c r="K10" s="579"/>
      <c r="L10" s="579"/>
      <c r="M10" s="579"/>
      <c r="N10" s="579"/>
      <c r="O10" s="579"/>
      <c r="P10" s="579"/>
      <c r="Q10" s="579"/>
      <c r="R10" s="579"/>
    </row>
    <row r="11" spans="1:18" s="580" customFormat="1" ht="15" customHeight="1">
      <c r="A11" s="1503" t="s">
        <v>1288</v>
      </c>
      <c r="B11" s="1503"/>
      <c r="C11" s="1503"/>
      <c r="D11" s="1503"/>
      <c r="E11" s="1503"/>
      <c r="F11" s="1503"/>
      <c r="G11" s="1503"/>
      <c r="H11" s="1503"/>
      <c r="I11" s="1503"/>
      <c r="J11" s="1503"/>
      <c r="K11" s="579"/>
      <c r="L11" s="579"/>
      <c r="M11" s="579"/>
      <c r="N11" s="579"/>
      <c r="O11" s="579"/>
      <c r="P11" s="579"/>
      <c r="Q11" s="579"/>
      <c r="R11" s="579"/>
    </row>
    <row r="12" spans="1:18" s="580" customFormat="1" ht="15" customHeight="1">
      <c r="A12" s="1503" t="s">
        <v>1222</v>
      </c>
      <c r="B12" s="1503"/>
      <c r="C12" s="1503"/>
      <c r="D12" s="1503"/>
      <c r="E12" s="1503"/>
      <c r="F12" s="1503"/>
      <c r="G12" s="1503"/>
      <c r="H12" s="1503"/>
      <c r="I12" s="1503"/>
      <c r="J12" s="1503"/>
      <c r="K12" s="579"/>
      <c r="L12" s="579"/>
      <c r="M12" s="579"/>
      <c r="N12" s="579"/>
      <c r="O12" s="579"/>
      <c r="P12" s="579"/>
      <c r="Q12" s="579"/>
      <c r="R12" s="579"/>
    </row>
    <row r="13" spans="1:18" s="580" customFormat="1">
      <c r="A13" s="669" t="s">
        <v>214</v>
      </c>
      <c r="B13" s="669"/>
      <c r="C13" s="583"/>
      <c r="D13" s="583"/>
      <c r="E13" s="583"/>
      <c r="F13" s="583"/>
      <c r="G13" s="583"/>
      <c r="H13" s="583"/>
      <c r="I13" s="583"/>
      <c r="J13" s="583"/>
      <c r="K13" s="579"/>
      <c r="L13" s="579"/>
      <c r="M13" s="579"/>
      <c r="N13" s="579"/>
      <c r="O13" s="579"/>
      <c r="P13" s="579"/>
      <c r="Q13" s="579"/>
      <c r="R13" s="579"/>
    </row>
  </sheetData>
  <mergeCells count="7">
    <mergeCell ref="A12:J12"/>
    <mergeCell ref="A11:J11"/>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P1"/>
    </sheetView>
  </sheetViews>
  <sheetFormatPr defaultRowHeight="15"/>
  <cols>
    <col min="1" max="1" width="54.85546875" style="584" customWidth="1"/>
    <col min="2" max="2" width="14.42578125" style="584" bestFit="1" customWidth="1"/>
    <col min="3" max="3" width="18.140625" style="584" bestFit="1" customWidth="1"/>
    <col min="4" max="4" width="14.5703125" style="584" bestFit="1" customWidth="1"/>
    <col min="5" max="5" width="12.42578125" style="584" bestFit="1" customWidth="1"/>
    <col min="6" max="6" width="17.7109375" style="584" bestFit="1" customWidth="1"/>
    <col min="7" max="7" width="14.140625" style="584" bestFit="1" customWidth="1"/>
    <col min="8" max="8" width="13.140625" style="584" bestFit="1" customWidth="1"/>
    <col min="9" max="9" width="11.140625" style="584" bestFit="1" customWidth="1"/>
    <col min="10" max="10" width="12.5703125" style="584" bestFit="1" customWidth="1"/>
    <col min="11" max="11" width="13.85546875" style="584" bestFit="1" customWidth="1"/>
    <col min="12" max="12" width="14.140625" style="584" bestFit="1" customWidth="1"/>
    <col min="13" max="13" width="13.7109375" style="584" bestFit="1" customWidth="1"/>
    <col min="14" max="14" width="11.7109375" style="584" bestFit="1" customWidth="1"/>
    <col min="15" max="15" width="12.7109375" style="584" bestFit="1" customWidth="1"/>
    <col min="16" max="16" width="14.140625" style="584" bestFit="1" customWidth="1"/>
    <col min="17" max="16384" width="9.140625" style="584"/>
  </cols>
  <sheetData>
    <row r="1" spans="1:20">
      <c r="A1" s="1509" t="s">
        <v>62</v>
      </c>
      <c r="B1" s="1510"/>
      <c r="C1" s="1510"/>
      <c r="D1" s="1510"/>
      <c r="E1" s="1510"/>
      <c r="F1" s="1510"/>
      <c r="G1" s="1510"/>
      <c r="H1" s="1510"/>
      <c r="I1" s="1510"/>
      <c r="J1" s="1510"/>
      <c r="K1" s="1510"/>
      <c r="L1" s="1510"/>
      <c r="M1" s="1510"/>
      <c r="N1" s="1510"/>
      <c r="O1" s="1510"/>
      <c r="P1" s="1511"/>
    </row>
    <row r="2" spans="1:20">
      <c r="A2" s="1171" t="s">
        <v>160</v>
      </c>
      <c r="B2" s="1512" t="s">
        <v>1380</v>
      </c>
      <c r="C2" s="1513"/>
      <c r="D2" s="1513"/>
      <c r="E2" s="1513"/>
      <c r="F2" s="1514"/>
      <c r="G2" s="1515" t="s">
        <v>1223</v>
      </c>
      <c r="H2" s="1513"/>
      <c r="I2" s="1513"/>
      <c r="J2" s="1513"/>
      <c r="K2" s="1514"/>
      <c r="L2" s="1515" t="s">
        <v>1381</v>
      </c>
      <c r="M2" s="1513"/>
      <c r="N2" s="1513"/>
      <c r="O2" s="1513"/>
      <c r="P2" s="1514"/>
      <c r="Q2" s="670"/>
      <c r="R2" s="670"/>
      <c r="S2" s="670"/>
      <c r="T2" s="670"/>
    </row>
    <row r="3" spans="1:20" ht="45">
      <c r="A3" s="1172" t="s">
        <v>745</v>
      </c>
      <c r="B3" s="1173" t="s">
        <v>1224</v>
      </c>
      <c r="C3" s="1173" t="s">
        <v>1225</v>
      </c>
      <c r="D3" s="1173" t="s">
        <v>1226</v>
      </c>
      <c r="E3" s="1173" t="s">
        <v>1227</v>
      </c>
      <c r="F3" s="1173" t="s">
        <v>139</v>
      </c>
      <c r="G3" s="1173" t="s">
        <v>1224</v>
      </c>
      <c r="H3" s="1173" t="s">
        <v>1225</v>
      </c>
      <c r="I3" s="1173" t="s">
        <v>1226</v>
      </c>
      <c r="J3" s="1173" t="s">
        <v>1227</v>
      </c>
      <c r="K3" s="1173" t="s">
        <v>139</v>
      </c>
      <c r="L3" s="1174" t="s">
        <v>1224</v>
      </c>
      <c r="M3" s="1175" t="s">
        <v>1225</v>
      </c>
      <c r="N3" s="1175" t="s">
        <v>1226</v>
      </c>
      <c r="O3" s="1175" t="s">
        <v>1227</v>
      </c>
      <c r="P3" s="1174" t="s">
        <v>139</v>
      </c>
      <c r="Q3" s="670"/>
      <c r="R3" s="670"/>
      <c r="S3" s="670"/>
      <c r="T3" s="670"/>
    </row>
    <row r="4" spans="1:20">
      <c r="A4" s="1176" t="s">
        <v>1229</v>
      </c>
      <c r="B4" s="1177">
        <v>137663</v>
      </c>
      <c r="C4" s="1177">
        <v>4017</v>
      </c>
      <c r="D4" s="1178">
        <v>54</v>
      </c>
      <c r="E4" s="1177">
        <v>1738</v>
      </c>
      <c r="F4" s="1179">
        <v>143472</v>
      </c>
      <c r="G4" s="1177">
        <v>133726</v>
      </c>
      <c r="H4" s="1177">
        <v>3871</v>
      </c>
      <c r="I4" s="1178">
        <v>54</v>
      </c>
      <c r="J4" s="1177">
        <v>1703</v>
      </c>
      <c r="K4" s="1179">
        <v>139354</v>
      </c>
      <c r="L4" s="1177">
        <v>136287</v>
      </c>
      <c r="M4" s="1177">
        <v>6933</v>
      </c>
      <c r="N4" s="1180">
        <v>6</v>
      </c>
      <c r="O4" s="1177">
        <v>1934</v>
      </c>
      <c r="P4" s="1181">
        <v>145160</v>
      </c>
    </row>
    <row r="5" spans="1:20">
      <c r="A5" s="1516" t="s">
        <v>1230</v>
      </c>
      <c r="B5" s="1517"/>
      <c r="C5" s="1517"/>
      <c r="D5" s="1517"/>
      <c r="E5" s="1517"/>
      <c r="F5" s="1517"/>
      <c r="G5" s="1517"/>
      <c r="H5" s="1517"/>
      <c r="I5" s="1517"/>
      <c r="J5" s="1517"/>
      <c r="K5" s="1517"/>
      <c r="L5" s="1517"/>
      <c r="M5" s="1517"/>
      <c r="N5" s="1517"/>
      <c r="O5" s="1517"/>
      <c r="P5" s="1518"/>
    </row>
    <row r="6" spans="1:20">
      <c r="A6" s="1176" t="s">
        <v>1231</v>
      </c>
      <c r="B6" s="1182">
        <v>277613</v>
      </c>
      <c r="C6" s="1182">
        <v>23155</v>
      </c>
      <c r="D6" s="1182" t="s">
        <v>1232</v>
      </c>
      <c r="E6" s="1519">
        <v>224639</v>
      </c>
      <c r="F6" s="1183">
        <f>SUM(B6:D6)</f>
        <v>300768</v>
      </c>
      <c r="G6" s="1182">
        <v>264268</v>
      </c>
      <c r="H6" s="1182">
        <v>21865</v>
      </c>
      <c r="I6" s="1182" t="s">
        <v>1232</v>
      </c>
      <c r="J6" s="1519">
        <v>214426</v>
      </c>
      <c r="K6" s="1184">
        <v>286133</v>
      </c>
      <c r="L6" s="1182">
        <v>230832</v>
      </c>
      <c r="M6" s="1182">
        <v>22214</v>
      </c>
      <c r="N6" s="1182" t="s">
        <v>1233</v>
      </c>
      <c r="O6" s="1520">
        <v>187196</v>
      </c>
      <c r="P6" s="1185">
        <f>SUM(L6:N6)</f>
        <v>253046</v>
      </c>
    </row>
    <row r="7" spans="1:20">
      <c r="A7" s="1176" t="s">
        <v>1234</v>
      </c>
      <c r="B7" s="1182">
        <v>897</v>
      </c>
      <c r="C7" s="1182">
        <v>374</v>
      </c>
      <c r="D7" s="1182">
        <v>411</v>
      </c>
      <c r="E7" s="1519"/>
      <c r="F7" s="1183">
        <f t="shared" ref="F7:F16" si="0">SUM(B7:D7)</f>
        <v>1682</v>
      </c>
      <c r="G7" s="1182">
        <v>633</v>
      </c>
      <c r="H7" s="1182">
        <v>296</v>
      </c>
      <c r="I7" s="1182">
        <v>411</v>
      </c>
      <c r="J7" s="1519"/>
      <c r="K7" s="1184">
        <v>1340</v>
      </c>
      <c r="L7" s="1182">
        <v>469</v>
      </c>
      <c r="M7" s="1182">
        <v>328</v>
      </c>
      <c r="N7" s="1182">
        <v>5</v>
      </c>
      <c r="O7" s="1521"/>
      <c r="P7" s="1185">
        <f t="shared" ref="P7:P16" si="1">SUM(L7:N7)</f>
        <v>802</v>
      </c>
    </row>
    <row r="8" spans="1:20">
      <c r="A8" s="1176" t="s">
        <v>1235</v>
      </c>
      <c r="B8" s="1182">
        <v>2103095</v>
      </c>
      <c r="C8" s="1182">
        <v>164794</v>
      </c>
      <c r="D8" s="1182" t="s">
        <v>1232</v>
      </c>
      <c r="E8" s="1519"/>
      <c r="F8" s="1183">
        <f t="shared" si="0"/>
        <v>2267889</v>
      </c>
      <c r="G8" s="1182">
        <v>2089912</v>
      </c>
      <c r="H8" s="1182">
        <v>144757</v>
      </c>
      <c r="I8" s="1182" t="s">
        <v>1232</v>
      </c>
      <c r="J8" s="1519"/>
      <c r="K8" s="1184">
        <v>2234669</v>
      </c>
      <c r="L8" s="1182">
        <v>1825088</v>
      </c>
      <c r="M8" s="1182">
        <v>154320</v>
      </c>
      <c r="N8" s="1182" t="s">
        <v>1233</v>
      </c>
      <c r="O8" s="1521"/>
      <c r="P8" s="1185">
        <f t="shared" si="1"/>
        <v>1979408</v>
      </c>
      <c r="Q8" s="585"/>
      <c r="R8" s="585"/>
      <c r="S8" s="585"/>
      <c r="T8" s="585"/>
    </row>
    <row r="9" spans="1:20">
      <c r="A9" s="1176" t="s">
        <v>1236</v>
      </c>
      <c r="B9" s="1182">
        <v>24021</v>
      </c>
      <c r="C9" s="1182">
        <v>70</v>
      </c>
      <c r="D9" s="1182">
        <v>86</v>
      </c>
      <c r="E9" s="1519"/>
      <c r="F9" s="1183">
        <f t="shared" si="0"/>
        <v>24177</v>
      </c>
      <c r="G9" s="1182">
        <v>22208</v>
      </c>
      <c r="H9" s="1182">
        <v>61</v>
      </c>
      <c r="I9" s="1182">
        <v>86</v>
      </c>
      <c r="J9" s="1519"/>
      <c r="K9" s="1184">
        <v>22355</v>
      </c>
      <c r="L9" s="1182">
        <v>27712</v>
      </c>
      <c r="M9" s="1182">
        <v>220</v>
      </c>
      <c r="N9" s="1182" t="s">
        <v>1233</v>
      </c>
      <c r="O9" s="1521"/>
      <c r="P9" s="1185">
        <f t="shared" si="1"/>
        <v>27932</v>
      </c>
    </row>
    <row r="10" spans="1:20">
      <c r="A10" s="1176" t="s">
        <v>1237</v>
      </c>
      <c r="B10" s="1182">
        <v>1172</v>
      </c>
      <c r="C10" s="1182">
        <v>1161</v>
      </c>
      <c r="D10" s="1182" t="s">
        <v>1232</v>
      </c>
      <c r="E10" s="1519"/>
      <c r="F10" s="1183">
        <f t="shared" si="0"/>
        <v>2333</v>
      </c>
      <c r="G10" s="1182">
        <v>1390</v>
      </c>
      <c r="H10" s="1182">
        <v>1158</v>
      </c>
      <c r="I10" s="1182" t="s">
        <v>1232</v>
      </c>
      <c r="J10" s="1519"/>
      <c r="K10" s="1184">
        <v>2548</v>
      </c>
      <c r="L10" s="1182">
        <v>1904</v>
      </c>
      <c r="M10" s="1182">
        <v>1758</v>
      </c>
      <c r="N10" s="1182" t="s">
        <v>1233</v>
      </c>
      <c r="O10" s="1521"/>
      <c r="P10" s="1185">
        <f t="shared" si="1"/>
        <v>3662</v>
      </c>
    </row>
    <row r="11" spans="1:20">
      <c r="A11" s="1176" t="s">
        <v>1238</v>
      </c>
      <c r="B11" s="1182">
        <v>73</v>
      </c>
      <c r="C11" s="1182">
        <v>30</v>
      </c>
      <c r="D11" s="1182" t="s">
        <v>1232</v>
      </c>
      <c r="E11" s="1519"/>
      <c r="F11" s="1183">
        <f t="shared" si="0"/>
        <v>103</v>
      </c>
      <c r="G11" s="1182">
        <v>73</v>
      </c>
      <c r="H11" s="1182">
        <v>30</v>
      </c>
      <c r="I11" s="1182" t="s">
        <v>1232</v>
      </c>
      <c r="J11" s="1519"/>
      <c r="K11" s="1184">
        <v>103</v>
      </c>
      <c r="L11" s="1182">
        <v>97</v>
      </c>
      <c r="M11" s="1182">
        <v>30</v>
      </c>
      <c r="N11" s="1182" t="s">
        <v>1233</v>
      </c>
      <c r="O11" s="1521"/>
      <c r="P11" s="1185">
        <f t="shared" si="1"/>
        <v>127</v>
      </c>
    </row>
    <row r="12" spans="1:20">
      <c r="A12" s="1176" t="s">
        <v>1239</v>
      </c>
      <c r="B12" s="1182">
        <v>217</v>
      </c>
      <c r="C12" s="1182" t="s">
        <v>1232</v>
      </c>
      <c r="D12" s="1182" t="s">
        <v>1232</v>
      </c>
      <c r="E12" s="1519"/>
      <c r="F12" s="1183">
        <f t="shared" si="0"/>
        <v>217</v>
      </c>
      <c r="G12" s="1182">
        <v>232</v>
      </c>
      <c r="H12" s="1182" t="s">
        <v>1232</v>
      </c>
      <c r="I12" s="1182" t="s">
        <v>1232</v>
      </c>
      <c r="J12" s="1519"/>
      <c r="K12" s="1184">
        <v>232</v>
      </c>
      <c r="L12" s="1182">
        <v>358</v>
      </c>
      <c r="M12" s="1182" t="s">
        <v>1232</v>
      </c>
      <c r="N12" s="1182" t="s">
        <v>1233</v>
      </c>
      <c r="O12" s="1521"/>
      <c r="P12" s="1185">
        <f t="shared" si="1"/>
        <v>358</v>
      </c>
    </row>
    <row r="13" spans="1:20">
      <c r="A13" s="1176" t="s">
        <v>1240</v>
      </c>
      <c r="B13" s="1182">
        <v>0</v>
      </c>
      <c r="C13" s="1182" t="s">
        <v>1232</v>
      </c>
      <c r="D13" s="1182" t="s">
        <v>1232</v>
      </c>
      <c r="E13" s="1519"/>
      <c r="F13" s="1183">
        <f t="shared" si="0"/>
        <v>0</v>
      </c>
      <c r="G13" s="1182">
        <v>0</v>
      </c>
      <c r="H13" s="1182" t="s">
        <v>1232</v>
      </c>
      <c r="I13" s="1182" t="s">
        <v>1232</v>
      </c>
      <c r="J13" s="1519"/>
      <c r="K13" s="1184">
        <v>0</v>
      </c>
      <c r="L13" s="1182" t="s">
        <v>1232</v>
      </c>
      <c r="M13" s="1182" t="s">
        <v>1232</v>
      </c>
      <c r="N13" s="1182" t="s">
        <v>1233</v>
      </c>
      <c r="O13" s="1521"/>
      <c r="P13" s="1185">
        <f t="shared" si="1"/>
        <v>0</v>
      </c>
    </row>
    <row r="14" spans="1:20">
      <c r="A14" s="1176" t="s">
        <v>1241</v>
      </c>
      <c r="B14" s="1182">
        <v>4</v>
      </c>
      <c r="C14" s="1182" t="s">
        <v>1232</v>
      </c>
      <c r="D14" s="1182" t="s">
        <v>1232</v>
      </c>
      <c r="E14" s="1519"/>
      <c r="F14" s="1183">
        <f t="shared" si="0"/>
        <v>4</v>
      </c>
      <c r="G14" s="1182" t="s">
        <v>1242</v>
      </c>
      <c r="H14" s="1182" t="s">
        <v>1232</v>
      </c>
      <c r="I14" s="1182" t="s">
        <v>1232</v>
      </c>
      <c r="J14" s="1519"/>
      <c r="K14" s="1184">
        <v>0</v>
      </c>
      <c r="L14" s="1182">
        <v>-1</v>
      </c>
      <c r="M14" s="1182" t="s">
        <v>1232</v>
      </c>
      <c r="N14" s="1182" t="s">
        <v>1233</v>
      </c>
      <c r="O14" s="1521"/>
      <c r="P14" s="1185">
        <f t="shared" si="1"/>
        <v>-1</v>
      </c>
    </row>
    <row r="15" spans="1:20">
      <c r="A15" s="1176" t="s">
        <v>113</v>
      </c>
      <c r="B15" s="1182">
        <v>32963</v>
      </c>
      <c r="C15" s="1182">
        <v>25249</v>
      </c>
      <c r="D15" s="1182">
        <v>2</v>
      </c>
      <c r="E15" s="1519"/>
      <c r="F15" s="1183">
        <f t="shared" si="0"/>
        <v>58214</v>
      </c>
      <c r="G15" s="1182">
        <v>30293</v>
      </c>
      <c r="H15" s="1182">
        <v>22257</v>
      </c>
      <c r="I15" s="1182">
        <v>2</v>
      </c>
      <c r="J15" s="1519"/>
      <c r="K15" s="1184">
        <v>52552</v>
      </c>
      <c r="L15" s="1182">
        <v>26971</v>
      </c>
      <c r="M15" s="1182">
        <v>28433</v>
      </c>
      <c r="N15" s="1182" t="s">
        <v>1233</v>
      </c>
      <c r="O15" s="1521"/>
      <c r="P15" s="1185">
        <f t="shared" si="1"/>
        <v>55404</v>
      </c>
    </row>
    <row r="16" spans="1:20">
      <c r="A16" s="1176" t="s">
        <v>398</v>
      </c>
      <c r="B16" s="1182">
        <v>15924</v>
      </c>
      <c r="C16" s="1182">
        <v>4360</v>
      </c>
      <c r="D16" s="1182">
        <v>0</v>
      </c>
      <c r="E16" s="1519"/>
      <c r="F16" s="1183">
        <f t="shared" si="0"/>
        <v>20284</v>
      </c>
      <c r="G16" s="1182">
        <v>12319</v>
      </c>
      <c r="H16" s="1182">
        <v>23505</v>
      </c>
      <c r="I16" s="1182">
        <v>0</v>
      </c>
      <c r="J16" s="1519"/>
      <c r="K16" s="1184">
        <v>35824</v>
      </c>
      <c r="L16" s="1182">
        <v>15385</v>
      </c>
      <c r="M16" s="1182">
        <v>5898</v>
      </c>
      <c r="N16" s="1182" t="s">
        <v>1233</v>
      </c>
      <c r="O16" s="1521"/>
      <c r="P16" s="1185">
        <f t="shared" si="1"/>
        <v>21283</v>
      </c>
    </row>
    <row r="17" spans="1:16">
      <c r="A17" s="1176" t="s">
        <v>1228</v>
      </c>
      <c r="B17" s="1186">
        <v>2455980</v>
      </c>
      <c r="C17" s="1186">
        <v>219193</v>
      </c>
      <c r="D17" s="1187">
        <v>499</v>
      </c>
      <c r="E17" s="1519"/>
      <c r="F17" s="586">
        <v>224639</v>
      </c>
      <c r="G17" s="1187"/>
      <c r="H17" s="1187"/>
      <c r="I17" s="1187"/>
      <c r="J17" s="1519"/>
      <c r="K17" s="1188">
        <v>214426</v>
      </c>
      <c r="L17" s="1189">
        <v>2128816</v>
      </c>
      <c r="M17" s="1189">
        <v>213200</v>
      </c>
      <c r="N17" s="1189">
        <v>5</v>
      </c>
      <c r="O17" s="1522"/>
      <c r="P17" s="1190">
        <v>187196</v>
      </c>
    </row>
    <row r="18" spans="1:16">
      <c r="A18" s="1191" t="s">
        <v>139</v>
      </c>
      <c r="B18" s="1189">
        <f>SUM(B6:B16)</f>
        <v>2455979</v>
      </c>
      <c r="C18" s="1189">
        <f>SUM(C6:C16)</f>
        <v>219193</v>
      </c>
      <c r="D18" s="1189">
        <f>SUM(D6:D16)</f>
        <v>499</v>
      </c>
      <c r="E18" s="586">
        <v>224639</v>
      </c>
      <c r="F18" s="1185">
        <f>SUM(F6:F17,E18)</f>
        <v>3124949</v>
      </c>
      <c r="G18" s="1189">
        <f>SUM(G6:G16)</f>
        <v>2421328</v>
      </c>
      <c r="H18" s="1189">
        <f>SUM(H6:H16)</f>
        <v>213929</v>
      </c>
      <c r="I18" s="1189">
        <f>SUM(I6:I16)</f>
        <v>499</v>
      </c>
      <c r="J18" s="586">
        <v>214426</v>
      </c>
      <c r="K18" s="1192">
        <v>2850182</v>
      </c>
      <c r="L18" s="1189">
        <f>SUM(L6:L16)</f>
        <v>2128815</v>
      </c>
      <c r="M18" s="1189">
        <f>SUM(M6:M16)</f>
        <v>213201</v>
      </c>
      <c r="N18" s="1189">
        <f>SUM(N6:N16)</f>
        <v>5</v>
      </c>
      <c r="O18" s="1190">
        <v>187196</v>
      </c>
      <c r="P18" s="1185">
        <f>SUM(P6:P17)</f>
        <v>2529217</v>
      </c>
    </row>
    <row r="19" spans="1:16" ht="15.75">
      <c r="A19" s="670" t="s">
        <v>122</v>
      </c>
      <c r="B19" s="670"/>
      <c r="C19" s="670"/>
      <c r="D19" s="670"/>
      <c r="E19" s="670"/>
      <c r="F19" s="670"/>
      <c r="G19" s="670"/>
      <c r="H19" s="670"/>
      <c r="I19" s="670"/>
      <c r="J19" s="670"/>
      <c r="K19" s="670"/>
      <c r="L19" s="587"/>
      <c r="M19" s="587"/>
      <c r="N19" s="587"/>
      <c r="O19" s="587"/>
      <c r="P19" s="587"/>
    </row>
    <row r="20" spans="1:16">
      <c r="A20" s="1508"/>
      <c r="B20" s="1508"/>
      <c r="C20" s="1508"/>
      <c r="D20" s="1508"/>
      <c r="E20" s="1508"/>
      <c r="F20" s="1508"/>
      <c r="G20" s="1508"/>
      <c r="H20" s="1508"/>
      <c r="I20" s="1508"/>
      <c r="J20" s="670"/>
      <c r="K20" s="670"/>
      <c r="L20" s="670"/>
      <c r="M20" s="670"/>
      <c r="N20" s="588"/>
      <c r="O20" s="670"/>
      <c r="P20" s="670"/>
    </row>
    <row r="21" spans="1:16">
      <c r="A21" s="589" t="s">
        <v>1243</v>
      </c>
      <c r="B21" s="589"/>
      <c r="C21" s="589"/>
      <c r="D21" s="589"/>
      <c r="E21" s="589"/>
      <c r="F21" s="590"/>
      <c r="G21" s="591"/>
      <c r="H21" s="589"/>
      <c r="I21" s="589"/>
      <c r="J21" s="589"/>
      <c r="K21" s="589"/>
      <c r="L21" s="592"/>
      <c r="M21" s="593"/>
      <c r="N21" s="593"/>
      <c r="O21" s="593"/>
      <c r="P21" s="593"/>
    </row>
    <row r="22" spans="1:16">
      <c r="A22" s="594" t="s">
        <v>1244</v>
      </c>
      <c r="B22" s="594"/>
      <c r="C22" s="594"/>
      <c r="D22" s="594"/>
      <c r="E22" s="594"/>
      <c r="F22" s="594"/>
      <c r="G22" s="594"/>
      <c r="H22" s="594"/>
      <c r="I22" s="594"/>
      <c r="J22" s="594"/>
      <c r="K22" s="594"/>
      <c r="L22" s="579"/>
      <c r="M22" s="579"/>
      <c r="N22" s="579"/>
      <c r="O22" s="579"/>
      <c r="P22" s="579"/>
    </row>
    <row r="23" spans="1:16">
      <c r="A23" s="595" t="s">
        <v>1245</v>
      </c>
      <c r="B23" s="595"/>
      <c r="C23" s="595"/>
      <c r="D23" s="595"/>
      <c r="E23" s="595"/>
      <c r="F23" s="595"/>
      <c r="G23" s="595"/>
      <c r="H23" s="595"/>
      <c r="I23" s="595"/>
      <c r="J23" s="595"/>
      <c r="K23" s="595"/>
      <c r="L23" s="593"/>
      <c r="M23" s="593"/>
      <c r="N23" s="593"/>
      <c r="O23" s="593"/>
      <c r="P23" s="593"/>
    </row>
    <row r="24" spans="1:16">
      <c r="A24" s="589" t="s">
        <v>1382</v>
      </c>
      <c r="B24" s="589"/>
      <c r="C24" s="589"/>
      <c r="D24" s="589"/>
      <c r="E24" s="589"/>
      <c r="F24" s="589"/>
      <c r="G24" s="589"/>
      <c r="H24" s="589"/>
      <c r="I24" s="589"/>
      <c r="J24" s="589"/>
      <c r="K24" s="589"/>
      <c r="L24" s="593"/>
      <c r="M24" s="593"/>
      <c r="N24" s="593"/>
      <c r="O24" s="593"/>
      <c r="P24" s="593"/>
    </row>
    <row r="25" spans="1:16">
      <c r="A25" s="596" t="s">
        <v>1246</v>
      </c>
      <c r="B25" s="544"/>
      <c r="C25" s="544"/>
      <c r="D25" s="544"/>
      <c r="E25" s="544"/>
      <c r="F25" s="544"/>
      <c r="G25" s="597"/>
      <c r="H25" s="597"/>
      <c r="I25" s="597"/>
      <c r="J25" s="597"/>
      <c r="K25" s="597"/>
      <c r="L25" s="597"/>
      <c r="M25" s="597"/>
      <c r="N25" s="597"/>
      <c r="O25" s="597"/>
      <c r="P25" s="597"/>
    </row>
    <row r="28" spans="1:16">
      <c r="C28" s="598"/>
    </row>
  </sheetData>
  <mergeCells count="9">
    <mergeCell ref="A20:I20"/>
    <mergeCell ref="A1:P1"/>
    <mergeCell ref="B2:F2"/>
    <mergeCell ref="G2:K2"/>
    <mergeCell ref="L2:P2"/>
    <mergeCell ref="A5:P5"/>
    <mergeCell ref="E6:E17"/>
    <mergeCell ref="J6:J17"/>
    <mergeCell ref="O6:O17"/>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heetViews>
  <sheetFormatPr defaultColWidth="9.140625" defaultRowHeight="15"/>
  <cols>
    <col min="1" max="1" width="54.7109375" style="238" customWidth="1"/>
    <col min="2" max="2" width="8.42578125" style="238" bestFit="1" customWidth="1"/>
    <col min="3" max="3" width="12.85546875" style="238" bestFit="1" customWidth="1"/>
    <col min="4" max="4" width="13.140625" style="238" bestFit="1" customWidth="1"/>
    <col min="5" max="5" width="12.42578125" style="238" bestFit="1" customWidth="1"/>
    <col min="6" max="6" width="13.42578125" style="238" bestFit="1" customWidth="1"/>
    <col min="7" max="7" width="12.42578125" style="238" bestFit="1" customWidth="1"/>
    <col min="8" max="9" width="11" style="238" bestFit="1" customWidth="1"/>
    <col min="10" max="11" width="12.42578125" style="238" bestFit="1" customWidth="1"/>
    <col min="12" max="12" width="10" style="238" bestFit="1" customWidth="1"/>
    <col min="13" max="16384" width="9.140625" style="238"/>
  </cols>
  <sheetData>
    <row r="1" spans="1:12" ht="15.75" customHeight="1">
      <c r="A1" s="662" t="s">
        <v>711</v>
      </c>
    </row>
    <row r="2" spans="1:12" s="239" customFormat="1" ht="18.75" customHeight="1">
      <c r="A2" s="1523" t="s">
        <v>712</v>
      </c>
      <c r="B2" s="1523" t="s">
        <v>713</v>
      </c>
      <c r="C2" s="1350" t="s">
        <v>714</v>
      </c>
      <c r="D2" s="1351"/>
      <c r="E2" s="1351"/>
      <c r="F2" s="1351"/>
      <c r="G2" s="1351"/>
      <c r="H2" s="1420" t="s">
        <v>715</v>
      </c>
      <c r="I2" s="1420"/>
      <c r="J2" s="1420"/>
      <c r="K2" s="1420"/>
      <c r="L2" s="1420"/>
    </row>
    <row r="3" spans="1:12" s="239" customFormat="1" ht="63.75" customHeight="1">
      <c r="A3" s="1326"/>
      <c r="B3" s="1326"/>
      <c r="C3" s="1072">
        <v>45139</v>
      </c>
      <c r="D3" s="1072">
        <v>45108</v>
      </c>
      <c r="E3" s="1072">
        <v>44774</v>
      </c>
      <c r="F3" s="847" t="s">
        <v>716</v>
      </c>
      <c r="G3" s="1073" t="s">
        <v>717</v>
      </c>
      <c r="H3" s="1072">
        <v>45139</v>
      </c>
      <c r="I3" s="1072">
        <v>45108</v>
      </c>
      <c r="J3" s="1072">
        <v>44774</v>
      </c>
      <c r="K3" s="1074" t="s">
        <v>716</v>
      </c>
      <c r="L3" s="1074" t="s">
        <v>717</v>
      </c>
    </row>
    <row r="4" spans="1:12" s="239" customFormat="1" ht="18" customHeight="1">
      <c r="A4" s="1075" t="s">
        <v>718</v>
      </c>
      <c r="B4" s="1076" t="s">
        <v>719</v>
      </c>
      <c r="C4" s="845">
        <v>5851</v>
      </c>
      <c r="D4" s="845">
        <v>5861</v>
      </c>
      <c r="E4" s="845">
        <v>5781</v>
      </c>
      <c r="F4" s="1077">
        <v>1.2108631724615118</v>
      </c>
      <c r="G4" s="1078">
        <v>-0.17061934823408975</v>
      </c>
      <c r="H4" s="845">
        <v>6124</v>
      </c>
      <c r="I4" s="845">
        <v>6102</v>
      </c>
      <c r="J4" s="845">
        <v>5921</v>
      </c>
      <c r="K4" s="1079">
        <v>3.4284749197770643</v>
      </c>
      <c r="L4" s="1079">
        <v>0.36053752867912159</v>
      </c>
    </row>
    <row r="5" spans="1:12" s="239" customFormat="1" ht="18" customHeight="1">
      <c r="A5" s="1075" t="s">
        <v>720</v>
      </c>
      <c r="B5" s="1076" t="s">
        <v>719</v>
      </c>
      <c r="C5" s="845">
        <v>282</v>
      </c>
      <c r="D5" s="845">
        <v>284</v>
      </c>
      <c r="E5" s="845">
        <v>278</v>
      </c>
      <c r="F5" s="1077">
        <v>1.4388489208633095</v>
      </c>
      <c r="G5" s="1078">
        <v>-0.70422535211267612</v>
      </c>
      <c r="H5" s="845">
        <v>587</v>
      </c>
      <c r="I5" s="845">
        <v>588</v>
      </c>
      <c r="J5" s="845">
        <v>583</v>
      </c>
      <c r="K5" s="1079">
        <v>0.68610634648370494</v>
      </c>
      <c r="L5" s="1079">
        <v>-0.17006802721088435</v>
      </c>
    </row>
    <row r="6" spans="1:12" s="239" customFormat="1" ht="18" customHeight="1">
      <c r="A6" s="1075" t="s">
        <v>1369</v>
      </c>
      <c r="B6" s="1076" t="s">
        <v>719</v>
      </c>
      <c r="C6" s="845">
        <v>4</v>
      </c>
      <c r="D6" s="845">
        <v>4</v>
      </c>
      <c r="E6" s="845">
        <v>4</v>
      </c>
      <c r="F6" s="1077">
        <v>0</v>
      </c>
      <c r="G6" s="1078">
        <v>0</v>
      </c>
      <c r="H6" s="845">
        <v>3</v>
      </c>
      <c r="I6" s="845">
        <v>3</v>
      </c>
      <c r="J6" s="845">
        <v>3</v>
      </c>
      <c r="K6" s="1079">
        <v>0</v>
      </c>
      <c r="L6" s="1079">
        <v>0</v>
      </c>
    </row>
    <row r="7" spans="1:12" s="239" customFormat="1" ht="18" customHeight="1">
      <c r="A7" s="1075" t="s">
        <v>721</v>
      </c>
      <c r="B7" s="1076" t="s">
        <v>722</v>
      </c>
      <c r="C7" s="845">
        <v>331.20785000000001</v>
      </c>
      <c r="D7" s="845">
        <v>327.63591000000002</v>
      </c>
      <c r="E7" s="845">
        <v>288.59976</v>
      </c>
      <c r="F7" s="1077">
        <v>14.763730226248285</v>
      </c>
      <c r="G7" s="1078">
        <v>1.0902162708599261</v>
      </c>
      <c r="H7" s="845">
        <v>935.73724000000004</v>
      </c>
      <c r="I7" s="845">
        <v>907.31547</v>
      </c>
      <c r="J7" s="845">
        <v>716.50886000000003</v>
      </c>
      <c r="K7" s="1079">
        <v>30.596743772296129</v>
      </c>
      <c r="L7" s="1079">
        <v>3.1325124435495448</v>
      </c>
    </row>
    <row r="8" spans="1:12" s="239" customFormat="1" ht="18" customHeight="1">
      <c r="A8" s="1075" t="s">
        <v>723</v>
      </c>
      <c r="B8" s="1076" t="s">
        <v>724</v>
      </c>
      <c r="C8" s="845">
        <v>69849.619470599995</v>
      </c>
      <c r="D8" s="845">
        <v>68795.514818099997</v>
      </c>
      <c r="E8" s="845">
        <v>63046.632902400001</v>
      </c>
      <c r="F8" s="1077">
        <v>10.79040426906133</v>
      </c>
      <c r="G8" s="1078">
        <v>1.5322287438172715</v>
      </c>
      <c r="H8" s="845">
        <v>31905.254680400001</v>
      </c>
      <c r="I8" s="845">
        <v>31642.729236499999</v>
      </c>
      <c r="J8" s="845">
        <v>29133.050552299999</v>
      </c>
      <c r="K8" s="1079">
        <v>9.5156671736909537</v>
      </c>
      <c r="L8" s="1079">
        <v>0.8296548693314918</v>
      </c>
    </row>
    <row r="9" spans="1:12" s="239" customFormat="1" ht="18" customHeight="1">
      <c r="A9" s="1075" t="s">
        <v>725</v>
      </c>
      <c r="B9" s="1076" t="s">
        <v>726</v>
      </c>
      <c r="C9" s="1080">
        <v>26552533.511523057</v>
      </c>
      <c r="D9" s="1080">
        <v>26306307.638717733</v>
      </c>
      <c r="E9" s="1080">
        <v>24479924.473870605</v>
      </c>
      <c r="F9" s="1077">
        <v>8.4665663076890372</v>
      </c>
      <c r="G9" s="1078">
        <v>0.93599556496833169</v>
      </c>
      <c r="H9" s="845">
        <v>4213690.9249999998</v>
      </c>
      <c r="I9" s="845">
        <v>4152401.4169000001</v>
      </c>
      <c r="J9" s="845">
        <v>3324426.2028000001</v>
      </c>
      <c r="K9" s="1079">
        <v>26.749419838257076</v>
      </c>
      <c r="L9" s="1079">
        <v>1.476001521687077</v>
      </c>
    </row>
    <row r="10" spans="1:12" s="239" customFormat="1" ht="18" customHeight="1">
      <c r="A10" s="1075" t="s">
        <v>727</v>
      </c>
      <c r="B10" s="1076" t="s">
        <v>724</v>
      </c>
      <c r="C10" s="845">
        <v>77097.341916002086</v>
      </c>
      <c r="D10" s="845">
        <v>76150.554506534187</v>
      </c>
      <c r="E10" s="845">
        <v>67472.385056958403</v>
      </c>
      <c r="F10" s="1077">
        <v>14.265031317506486</v>
      </c>
      <c r="G10" s="1078">
        <v>1.2433099346461869</v>
      </c>
      <c r="H10" s="845">
        <v>36497.120779999997</v>
      </c>
      <c r="I10" s="845">
        <v>36215.515670000001</v>
      </c>
      <c r="J10" s="845">
        <v>33361.3463733514</v>
      </c>
      <c r="K10" s="1079">
        <v>9.3994240267035867</v>
      </c>
      <c r="L10" s="1079">
        <v>0.77758138960664092</v>
      </c>
    </row>
    <row r="11" spans="1:12" s="239" customFormat="1" ht="18" customHeight="1">
      <c r="A11" s="1075" t="s">
        <v>728</v>
      </c>
      <c r="B11" s="1076" t="s">
        <v>726</v>
      </c>
      <c r="C11" s="1080">
        <v>30577995.963843927</v>
      </c>
      <c r="D11" s="1080">
        <v>30314767.381859425</v>
      </c>
      <c r="E11" s="1080">
        <v>28434691.481553376</v>
      </c>
      <c r="F11" s="1077">
        <v>7.5376393082407498</v>
      </c>
      <c r="G11" s="1078">
        <v>0.86831800049377661</v>
      </c>
      <c r="H11" s="845">
        <v>4547782.625</v>
      </c>
      <c r="I11" s="845">
        <v>4478940.5219999999</v>
      </c>
      <c r="J11" s="845">
        <v>3600345.6340000001</v>
      </c>
      <c r="K11" s="1079">
        <v>26.315167689814078</v>
      </c>
      <c r="L11" s="1079">
        <v>1.5370175750683952</v>
      </c>
    </row>
    <row r="12" spans="1:12" s="239" customFormat="1" ht="18" customHeight="1">
      <c r="A12" s="1075" t="s">
        <v>729</v>
      </c>
      <c r="B12" s="1076" t="s">
        <v>724</v>
      </c>
      <c r="C12" s="845">
        <v>2197.5408585999999</v>
      </c>
      <c r="D12" s="845">
        <v>2142.7202520000001</v>
      </c>
      <c r="E12" s="845">
        <v>1576.623247</v>
      </c>
      <c r="F12" s="1077">
        <v>39.382751255347934</v>
      </c>
      <c r="G12" s="1078">
        <v>2.5584584151305156</v>
      </c>
      <c r="H12" s="845">
        <v>3407.1109729999998</v>
      </c>
      <c r="I12" s="845">
        <v>2613.1588179999999</v>
      </c>
      <c r="J12" s="845">
        <v>2267.8079503000004</v>
      </c>
      <c r="K12" s="1079">
        <v>50.238073402524449</v>
      </c>
      <c r="L12" s="1079">
        <v>30.3828511888021</v>
      </c>
    </row>
    <row r="13" spans="1:12" s="239" customFormat="1" ht="18" customHeight="1">
      <c r="A13" s="1075" t="s">
        <v>730</v>
      </c>
      <c r="B13" s="1076" t="s">
        <v>724</v>
      </c>
      <c r="C13" s="845">
        <v>104.64480279047619</v>
      </c>
      <c r="D13" s="845">
        <v>102.03429771428571</v>
      </c>
      <c r="E13" s="845">
        <v>82.980170894736844</v>
      </c>
      <c r="F13" s="1077">
        <v>26.108203516743377</v>
      </c>
      <c r="G13" s="1078">
        <v>2.5584584151305272</v>
      </c>
      <c r="H13" s="845">
        <v>162.24337966666667</v>
      </c>
      <c r="I13" s="845">
        <v>124.43613419047618</v>
      </c>
      <c r="J13" s="845">
        <v>119.35831317368422</v>
      </c>
      <c r="K13" s="1079">
        <v>35.929685459426899</v>
      </c>
      <c r="L13" s="1079">
        <v>30.382851188802118</v>
      </c>
    </row>
    <row r="14" spans="1:12" s="239" customFormat="1" ht="18" customHeight="1">
      <c r="A14" s="1075" t="s">
        <v>731</v>
      </c>
      <c r="B14" s="1076" t="s">
        <v>726</v>
      </c>
      <c r="C14" s="955">
        <v>593118.34710925806</v>
      </c>
      <c r="D14" s="955">
        <v>703813.82621549827</v>
      </c>
      <c r="E14" s="955">
        <v>430762.566576974</v>
      </c>
      <c r="F14" s="1077">
        <v>37.690317852461838</v>
      </c>
      <c r="G14" s="1078">
        <v>-15.727948923860263</v>
      </c>
      <c r="H14" s="845">
        <v>317584.29196300003</v>
      </c>
      <c r="I14" s="845">
        <v>294708.19517399999</v>
      </c>
      <c r="J14" s="845">
        <v>228652.71068696002</v>
      </c>
      <c r="K14" s="1079">
        <v>38.893735835825247</v>
      </c>
      <c r="L14" s="1079">
        <v>7.7622872942144188</v>
      </c>
    </row>
    <row r="15" spans="1:12" s="239" customFormat="1" ht="18" customHeight="1">
      <c r="A15" s="1075" t="s">
        <v>732</v>
      </c>
      <c r="B15" s="1076" t="s">
        <v>726</v>
      </c>
      <c r="C15" s="845">
        <v>28243.730814726576</v>
      </c>
      <c r="D15" s="845">
        <v>33514.944105499912</v>
      </c>
      <c r="E15" s="845">
        <v>22671.714030367053</v>
      </c>
      <c r="F15" s="1077">
        <v>24.57695424746548</v>
      </c>
      <c r="G15" s="1078">
        <v>-15.727948923860243</v>
      </c>
      <c r="H15" s="845">
        <v>15123.061522047621</v>
      </c>
      <c r="I15" s="845">
        <v>14033.723579714286</v>
      </c>
      <c r="J15" s="845">
        <v>12034.353194050527</v>
      </c>
      <c r="K15" s="1079">
        <v>25.665760994318092</v>
      </c>
      <c r="L15" s="1079">
        <v>7.7622872942144223</v>
      </c>
    </row>
    <row r="16" spans="1:12" s="239" customFormat="1" ht="18" customHeight="1">
      <c r="A16" s="1075" t="s">
        <v>733</v>
      </c>
      <c r="B16" s="1076" t="s">
        <v>719</v>
      </c>
      <c r="C16" s="845">
        <v>1</v>
      </c>
      <c r="D16" s="845">
        <v>0</v>
      </c>
      <c r="E16" s="845">
        <v>0</v>
      </c>
      <c r="F16" s="1077" t="s">
        <v>330</v>
      </c>
      <c r="G16" s="1081" t="s">
        <v>330</v>
      </c>
      <c r="H16" s="845" t="s">
        <v>1370</v>
      </c>
      <c r="I16" s="845">
        <v>6</v>
      </c>
      <c r="J16" s="845">
        <v>0</v>
      </c>
      <c r="K16" s="1079" t="s">
        <v>330</v>
      </c>
      <c r="L16" s="1079">
        <v>5.8333333333329997E-2</v>
      </c>
    </row>
    <row r="17" spans="1:12" s="239" customFormat="1" ht="18" customHeight="1">
      <c r="A17" s="1075" t="s">
        <v>734</v>
      </c>
      <c r="B17" s="1076" t="s">
        <v>735</v>
      </c>
      <c r="C17" s="845">
        <v>84.897999999999996</v>
      </c>
      <c r="D17" s="845">
        <v>85.051699999999997</v>
      </c>
      <c r="E17" s="845">
        <v>86.3125</v>
      </c>
      <c r="F17" s="1077">
        <v>-1.6388124547429399</v>
      </c>
      <c r="G17" s="1078">
        <v>-0.18071361301420266</v>
      </c>
      <c r="H17" s="845">
        <v>13.6259959299037</v>
      </c>
      <c r="I17" s="845">
        <v>13.5517968331843</v>
      </c>
      <c r="J17" s="845">
        <v>11.88</v>
      </c>
      <c r="K17" s="1079">
        <v>14.696935436899828</v>
      </c>
      <c r="L17" s="1079">
        <v>0.5475222041235831</v>
      </c>
    </row>
    <row r="18" spans="1:12" s="239" customFormat="1" ht="18" customHeight="1">
      <c r="A18" s="1082"/>
      <c r="B18" s="1083"/>
      <c r="C18" s="1084"/>
      <c r="D18" s="1084"/>
      <c r="E18" s="1084"/>
      <c r="F18" s="1085"/>
      <c r="G18" s="1085"/>
      <c r="H18" s="334"/>
      <c r="I18" s="334"/>
      <c r="J18" s="334"/>
      <c r="K18" s="399"/>
      <c r="L18" s="399"/>
    </row>
    <row r="19" spans="1:12" s="416" customFormat="1" ht="36.75" customHeight="1">
      <c r="A19" s="1524" t="s">
        <v>736</v>
      </c>
      <c r="B19" s="1524"/>
      <c r="C19" s="1524"/>
      <c r="D19" s="1524"/>
      <c r="E19" s="1524"/>
      <c r="F19" s="1524"/>
      <c r="G19" s="1524"/>
      <c r="H19" s="1524"/>
      <c r="I19" s="1524"/>
      <c r="J19" s="1524"/>
      <c r="K19" s="1524"/>
      <c r="L19" s="1524"/>
    </row>
    <row r="20" spans="1:12" s="416" customFormat="1" ht="13.5" customHeight="1">
      <c r="A20" s="1380" t="s">
        <v>737</v>
      </c>
      <c r="B20" s="1380"/>
      <c r="C20" s="1380"/>
      <c r="D20" s="1380"/>
      <c r="E20" s="1380"/>
      <c r="F20" s="1380"/>
      <c r="G20" s="1380"/>
      <c r="H20" s="1380"/>
      <c r="I20" s="1380"/>
      <c r="J20" s="1380"/>
      <c r="K20" s="1380"/>
      <c r="L20" s="1380"/>
    </row>
  </sheetData>
  <mergeCells count="6">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
    </sheetView>
  </sheetViews>
  <sheetFormatPr defaultColWidth="9.140625" defaultRowHeight="15"/>
  <cols>
    <col min="1" max="1" width="14.5703125" style="238" bestFit="1" customWidth="1"/>
    <col min="2" max="2" width="16.85546875" style="238" customWidth="1"/>
    <col min="3" max="5" width="14.5703125" style="238" bestFit="1" customWidth="1"/>
    <col min="6" max="6" width="14.140625" style="238" bestFit="1" customWidth="1"/>
    <col min="7" max="7" width="17.42578125" style="238" customWidth="1"/>
    <col min="8" max="9" width="14.5703125" style="238" bestFit="1" customWidth="1"/>
    <col min="10" max="10" width="14.140625" style="238" customWidth="1"/>
    <col min="11" max="11" width="19.5703125" style="238" bestFit="1" customWidth="1"/>
    <col min="12" max="12" width="4.5703125" style="238" bestFit="1" customWidth="1"/>
    <col min="13" max="16384" width="9.140625" style="238"/>
  </cols>
  <sheetData>
    <row r="1" spans="1:11" ht="16.5" customHeight="1">
      <c r="A1" s="1362" t="s">
        <v>64</v>
      </c>
      <c r="B1" s="1362"/>
      <c r="C1" s="1362"/>
      <c r="D1" s="1362"/>
      <c r="E1" s="1362"/>
      <c r="F1" s="1362"/>
      <c r="G1" s="1362"/>
      <c r="H1" s="1362"/>
      <c r="I1" s="1362"/>
      <c r="J1" s="1362"/>
      <c r="K1" s="1362"/>
    </row>
    <row r="2" spans="1:11" s="239" customFormat="1" ht="18" customHeight="1">
      <c r="A2" s="1353" t="s">
        <v>207</v>
      </c>
      <c r="B2" s="1350" t="s">
        <v>101</v>
      </c>
      <c r="C2" s="1351"/>
      <c r="D2" s="1351"/>
      <c r="E2" s="1351"/>
      <c r="F2" s="1352"/>
      <c r="G2" s="1350" t="s">
        <v>102</v>
      </c>
      <c r="H2" s="1351"/>
      <c r="I2" s="1351"/>
      <c r="J2" s="1351"/>
      <c r="K2" s="1352"/>
    </row>
    <row r="3" spans="1:11" s="239" customFormat="1" ht="67.5" customHeight="1">
      <c r="A3" s="1354"/>
      <c r="B3" s="847" t="s">
        <v>738</v>
      </c>
      <c r="C3" s="847" t="s">
        <v>739</v>
      </c>
      <c r="D3" s="1002" t="s">
        <v>740</v>
      </c>
      <c r="E3" s="1002" t="s">
        <v>741</v>
      </c>
      <c r="F3" s="847" t="s">
        <v>742</v>
      </c>
      <c r="G3" s="847" t="s">
        <v>738</v>
      </c>
      <c r="H3" s="847" t="s">
        <v>739</v>
      </c>
      <c r="I3" s="1002" t="s">
        <v>740</v>
      </c>
      <c r="J3" s="1002" t="s">
        <v>741</v>
      </c>
      <c r="K3" s="847" t="s">
        <v>743</v>
      </c>
    </row>
    <row r="4" spans="1:11" s="239" customFormat="1" ht="30" customHeight="1">
      <c r="A4" s="848" t="s">
        <v>78</v>
      </c>
      <c r="B4" s="849">
        <v>40987</v>
      </c>
      <c r="C4" s="849">
        <v>283</v>
      </c>
      <c r="D4" s="849">
        <v>59401</v>
      </c>
      <c r="E4" s="851">
        <v>3224331.49</v>
      </c>
      <c r="F4" s="1086">
        <v>30218889.594000001</v>
      </c>
      <c r="G4" s="849">
        <v>20323</v>
      </c>
      <c r="H4" s="849">
        <v>588</v>
      </c>
      <c r="I4" s="849">
        <v>18676</v>
      </c>
      <c r="J4" s="851">
        <v>612850.53859999997</v>
      </c>
      <c r="K4" s="851">
        <v>3971126.9040000001</v>
      </c>
    </row>
    <row r="5" spans="1:11" s="239" customFormat="1" ht="18" customHeight="1">
      <c r="A5" s="853" t="s">
        <v>79</v>
      </c>
      <c r="B5" s="849">
        <v>42355</v>
      </c>
      <c r="C5" s="849">
        <v>282</v>
      </c>
      <c r="D5" s="849">
        <v>60442</v>
      </c>
      <c r="E5" s="851">
        <v>3412513.45</v>
      </c>
      <c r="F5" s="1086">
        <v>34859167.706</v>
      </c>
      <c r="G5" s="849">
        <v>21084</v>
      </c>
      <c r="H5" s="849">
        <v>587</v>
      </c>
      <c r="I5" s="849">
        <v>17112</v>
      </c>
      <c r="J5" s="851">
        <v>622620.01006809098</v>
      </c>
      <c r="K5" s="851">
        <v>4817237.363499999</v>
      </c>
    </row>
    <row r="6" spans="1:11" s="239" customFormat="1" ht="18" customHeight="1">
      <c r="A6" s="857" t="s">
        <v>169</v>
      </c>
      <c r="B6" s="858">
        <v>41234</v>
      </c>
      <c r="C6" s="858">
        <v>283</v>
      </c>
      <c r="D6" s="858">
        <v>59651</v>
      </c>
      <c r="E6" s="858">
        <v>3264065.77</v>
      </c>
      <c r="F6" s="858">
        <v>31351759.860999998</v>
      </c>
      <c r="G6" s="858">
        <v>20418</v>
      </c>
      <c r="H6" s="858">
        <v>588</v>
      </c>
      <c r="I6" s="858">
        <v>17134</v>
      </c>
      <c r="J6" s="862">
        <v>619237.53391013201</v>
      </c>
      <c r="K6" s="862">
        <v>4238439.9096999997</v>
      </c>
    </row>
    <row r="7" spans="1:11" s="239" customFormat="1" ht="18" customHeight="1">
      <c r="A7" s="857" t="s">
        <v>170</v>
      </c>
      <c r="B7" s="858">
        <v>41517</v>
      </c>
      <c r="C7" s="858">
        <v>283</v>
      </c>
      <c r="D7" s="858">
        <v>59668</v>
      </c>
      <c r="E7" s="858">
        <v>3304274.44</v>
      </c>
      <c r="F7" s="858">
        <v>32494958.458999999</v>
      </c>
      <c r="G7" s="858">
        <v>20586</v>
      </c>
      <c r="H7" s="858">
        <v>586</v>
      </c>
      <c r="I7" s="858">
        <v>17131</v>
      </c>
      <c r="J7" s="862">
        <v>619862.78287804697</v>
      </c>
      <c r="K7" s="862">
        <v>4444450.1590999998</v>
      </c>
    </row>
    <row r="8" spans="1:11" s="239" customFormat="1" ht="18" customHeight="1">
      <c r="A8" s="857" t="s">
        <v>275</v>
      </c>
      <c r="B8" s="858">
        <v>41855</v>
      </c>
      <c r="C8" s="858">
        <v>284</v>
      </c>
      <c r="D8" s="858">
        <v>59682</v>
      </c>
      <c r="E8" s="858">
        <v>3328673.12</v>
      </c>
      <c r="F8" s="858">
        <v>33739255.607000001</v>
      </c>
      <c r="G8" s="858">
        <v>20759</v>
      </c>
      <c r="H8" s="858">
        <v>588</v>
      </c>
      <c r="I8" s="858">
        <v>17143</v>
      </c>
      <c r="J8" s="862">
        <v>623171.51865432202</v>
      </c>
      <c r="K8" s="862">
        <v>4529067.7816999992</v>
      </c>
    </row>
    <row r="9" spans="1:11" s="239" customFormat="1" ht="18" customHeight="1">
      <c r="A9" s="857" t="s">
        <v>276</v>
      </c>
      <c r="B9" s="858">
        <v>42097</v>
      </c>
      <c r="C9" s="858">
        <v>284</v>
      </c>
      <c r="D9" s="858">
        <v>59684</v>
      </c>
      <c r="E9" s="858">
        <v>3362414.18</v>
      </c>
      <c r="F9" s="858">
        <v>34576522.625</v>
      </c>
      <c r="G9" s="858">
        <v>20915</v>
      </c>
      <c r="H9" s="858">
        <v>588</v>
      </c>
      <c r="I9" s="858">
        <v>17190</v>
      </c>
      <c r="J9" s="862">
        <v>626296.30232309003</v>
      </c>
      <c r="K9" s="862">
        <v>4748609.5821999991</v>
      </c>
    </row>
    <row r="10" spans="1:11" s="239" customFormat="1">
      <c r="A10" s="857" t="s">
        <v>1333</v>
      </c>
      <c r="B10" s="858">
        <v>42355</v>
      </c>
      <c r="C10" s="858">
        <v>282</v>
      </c>
      <c r="D10" s="858">
        <v>60442</v>
      </c>
      <c r="E10" s="858">
        <v>3412513.45</v>
      </c>
      <c r="F10" s="858">
        <v>34859167.706</v>
      </c>
      <c r="G10" s="858">
        <v>21084</v>
      </c>
      <c r="H10" s="858">
        <v>587</v>
      </c>
      <c r="I10" s="858">
        <v>17112</v>
      </c>
      <c r="J10" s="862">
        <v>622620.01006809098</v>
      </c>
      <c r="K10" s="862">
        <v>4817237.363499999</v>
      </c>
    </row>
    <row r="11" spans="1:11" s="239" customFormat="1">
      <c r="A11" s="333"/>
      <c r="B11" s="334"/>
      <c r="C11" s="334"/>
      <c r="D11" s="334"/>
      <c r="E11" s="334"/>
      <c r="F11" s="334"/>
      <c r="G11" s="334"/>
      <c r="H11" s="334"/>
      <c r="I11" s="334"/>
      <c r="J11" s="334"/>
      <c r="K11" s="336"/>
    </row>
    <row r="12" spans="1:11" s="239" customFormat="1">
      <c r="A12" s="1524" t="s">
        <v>744</v>
      </c>
      <c r="B12" s="1314"/>
      <c r="C12" s="1314"/>
      <c r="D12" s="1314"/>
      <c r="E12" s="1314"/>
      <c r="F12" s="1314"/>
      <c r="G12" s="1314"/>
      <c r="H12" s="1314"/>
      <c r="I12" s="1314"/>
      <c r="J12" s="1314"/>
      <c r="K12" s="1314"/>
    </row>
    <row r="13" spans="1:11" s="239" customFormat="1">
      <c r="A13" s="1525" t="s">
        <v>1371</v>
      </c>
      <c r="B13" s="1526"/>
      <c r="C13" s="1526"/>
      <c r="D13" s="667"/>
      <c r="E13" s="667"/>
      <c r="F13" s="667"/>
      <c r="G13" s="667"/>
      <c r="H13" s="667"/>
    </row>
    <row r="14" spans="1:11" s="239" customFormat="1" ht="18" customHeight="1">
      <c r="A14" s="1307" t="s">
        <v>737</v>
      </c>
      <c r="B14" s="1307"/>
      <c r="C14" s="1307"/>
      <c r="D14" s="1307"/>
      <c r="E14" s="1307"/>
      <c r="F14" s="1307"/>
      <c r="G14" s="1307"/>
      <c r="H14" s="1307"/>
    </row>
    <row r="15" spans="1:11" s="239" customFormat="1" ht="28.35" customHeight="1"/>
    <row r="16" spans="1:11" s="239" customFormat="1">
      <c r="A16" s="238"/>
      <c r="B16" s="238"/>
      <c r="C16" s="238"/>
      <c r="D16" s="238"/>
      <c r="E16" s="238"/>
      <c r="F16" s="238"/>
      <c r="G16" s="238"/>
      <c r="H16" s="238"/>
    </row>
  </sheetData>
  <mergeCells count="7">
    <mergeCell ref="A14:H14"/>
    <mergeCell ref="A1:K1"/>
    <mergeCell ref="A2:A3"/>
    <mergeCell ref="B2:F2"/>
    <mergeCell ref="G2:K2"/>
    <mergeCell ref="A12:K12"/>
    <mergeCell ref="A13:C13"/>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heetViews>
  <sheetFormatPr defaultColWidth="9.140625" defaultRowHeight="15"/>
  <cols>
    <col min="1" max="1" width="27.85546875" style="238" bestFit="1" customWidth="1"/>
    <col min="2" max="2" width="14.5703125" style="238" bestFit="1" customWidth="1"/>
    <col min="3" max="10" width="13.5703125" style="238" bestFit="1" customWidth="1"/>
    <col min="11" max="12" width="9.85546875" style="238" bestFit="1" customWidth="1"/>
    <col min="13" max="16384" width="9.140625" style="238"/>
  </cols>
  <sheetData>
    <row r="1" spans="1:12" ht="15.75" customHeight="1">
      <c r="A1" s="663" t="s">
        <v>1383</v>
      </c>
    </row>
    <row r="2" spans="1:12" s="239" customFormat="1" ht="18" customHeight="1">
      <c r="A2" s="1353" t="s">
        <v>745</v>
      </c>
      <c r="B2" s="1353" t="s">
        <v>713</v>
      </c>
      <c r="C2" s="1350" t="s">
        <v>198</v>
      </c>
      <c r="D2" s="1352"/>
      <c r="E2" s="1350" t="s">
        <v>746</v>
      </c>
      <c r="F2" s="1352"/>
      <c r="G2" s="1350" t="s">
        <v>398</v>
      </c>
      <c r="H2" s="1352"/>
      <c r="I2" s="1350" t="s">
        <v>139</v>
      </c>
      <c r="J2" s="1352"/>
    </row>
    <row r="3" spans="1:12" s="239" customFormat="1" ht="16.5" customHeight="1">
      <c r="A3" s="1354"/>
      <c r="B3" s="1354"/>
      <c r="C3" s="931" t="s">
        <v>195</v>
      </c>
      <c r="D3" s="931" t="s">
        <v>747</v>
      </c>
      <c r="E3" s="931" t="s">
        <v>195</v>
      </c>
      <c r="F3" s="931" t="s">
        <v>747</v>
      </c>
      <c r="G3" s="931" t="s">
        <v>195</v>
      </c>
      <c r="H3" s="931" t="s">
        <v>747</v>
      </c>
      <c r="I3" s="931" t="s">
        <v>195</v>
      </c>
      <c r="J3" s="931" t="s">
        <v>747</v>
      </c>
    </row>
    <row r="4" spans="1:12" s="239" customFormat="1" ht="18" customHeight="1">
      <c r="A4" s="1350" t="s">
        <v>101</v>
      </c>
      <c r="B4" s="1351"/>
      <c r="C4" s="1351"/>
      <c r="D4" s="1351"/>
      <c r="E4" s="1351"/>
      <c r="F4" s="1351"/>
      <c r="G4" s="1351"/>
      <c r="H4" s="1351"/>
      <c r="I4" s="1351"/>
      <c r="J4" s="1352"/>
    </row>
    <row r="5" spans="1:12" s="239" customFormat="1" ht="27" customHeight="1">
      <c r="A5" s="1087" t="s">
        <v>748</v>
      </c>
      <c r="B5" s="1088" t="s">
        <v>749</v>
      </c>
      <c r="C5" s="845">
        <v>827</v>
      </c>
      <c r="D5" s="845">
        <v>3119</v>
      </c>
      <c r="E5" s="845">
        <v>5851</v>
      </c>
      <c r="F5" s="845">
        <v>32439</v>
      </c>
      <c r="G5" s="845">
        <v>252</v>
      </c>
      <c r="H5" s="845">
        <v>6454</v>
      </c>
      <c r="I5" s="845">
        <v>6930</v>
      </c>
      <c r="J5" s="845">
        <v>42012</v>
      </c>
      <c r="K5" s="253"/>
      <c r="L5" s="253"/>
    </row>
    <row r="6" spans="1:12" s="239" customFormat="1" ht="15" customHeight="1">
      <c r="A6" s="1087" t="s">
        <v>750</v>
      </c>
      <c r="B6" s="1088" t="s">
        <v>749</v>
      </c>
      <c r="C6" s="845">
        <v>8232</v>
      </c>
      <c r="D6" s="845">
        <v>13719</v>
      </c>
      <c r="E6" s="845">
        <v>6061</v>
      </c>
      <c r="F6" s="845">
        <v>40804</v>
      </c>
      <c r="G6" s="845">
        <v>2485</v>
      </c>
      <c r="H6" s="845">
        <v>33156</v>
      </c>
      <c r="I6" s="845">
        <v>16778</v>
      </c>
      <c r="J6" s="845">
        <v>87679</v>
      </c>
      <c r="K6" s="253"/>
      <c r="L6" s="253"/>
    </row>
    <row r="7" spans="1:12" s="239" customFormat="1" ht="15" customHeight="1">
      <c r="A7" s="1087" t="s">
        <v>751</v>
      </c>
      <c r="B7" s="1088" t="s">
        <v>752</v>
      </c>
      <c r="C7" s="955">
        <v>102466.15909</v>
      </c>
      <c r="D7" s="955">
        <v>2482099.2089</v>
      </c>
      <c r="E7" s="955">
        <v>6984961.9470600002</v>
      </c>
      <c r="F7" s="1080">
        <v>16839455.250890002</v>
      </c>
      <c r="G7" s="955">
        <v>622306.08545020875</v>
      </c>
      <c r="H7" s="955">
        <v>7093840.9297597585</v>
      </c>
      <c r="I7" s="955">
        <v>7709734.1916002091</v>
      </c>
      <c r="J7" s="1080">
        <v>26415395.389549762</v>
      </c>
      <c r="K7" s="253"/>
      <c r="L7" s="253"/>
    </row>
    <row r="8" spans="1:12" s="239" customFormat="1" ht="15" customHeight="1">
      <c r="A8" s="1087" t="s">
        <v>753</v>
      </c>
      <c r="B8" s="1088" t="s">
        <v>754</v>
      </c>
      <c r="C8" s="955">
        <v>3018909.9718372091</v>
      </c>
      <c r="D8" s="955">
        <v>1264694.8396264259</v>
      </c>
      <c r="E8" s="1080">
        <v>26552533.511523057</v>
      </c>
      <c r="F8" s="955">
        <v>1541781.289101766</v>
      </c>
      <c r="G8" s="955">
        <v>1006552.4804836613</v>
      </c>
      <c r="H8" s="955">
        <v>1474695.6120427733</v>
      </c>
      <c r="I8" s="1080">
        <v>30577995.963843927</v>
      </c>
      <c r="J8" s="955">
        <v>4281171.7407709649</v>
      </c>
      <c r="K8" s="253"/>
      <c r="L8" s="253"/>
    </row>
    <row r="9" spans="1:12" s="239" customFormat="1" ht="27" customHeight="1">
      <c r="A9" s="1087" t="s">
        <v>755</v>
      </c>
      <c r="B9" s="1088" t="s">
        <v>756</v>
      </c>
      <c r="C9" s="845">
        <v>1155.8583000000001</v>
      </c>
      <c r="D9" s="845">
        <v>7368.0033899999999</v>
      </c>
      <c r="E9" s="955">
        <v>219754.08585999999</v>
      </c>
      <c r="F9" s="1089">
        <v>0</v>
      </c>
      <c r="G9" s="1089">
        <v>5118.9355015600004</v>
      </c>
      <c r="H9" s="1089">
        <v>628.84662000000003</v>
      </c>
      <c r="I9" s="955">
        <v>226028.87966155997</v>
      </c>
      <c r="J9" s="845">
        <v>7996.8500100000001</v>
      </c>
      <c r="K9" s="253"/>
      <c r="L9" s="253"/>
    </row>
    <row r="10" spans="1:12" s="239" customFormat="1" ht="15" customHeight="1">
      <c r="A10" s="1087" t="s">
        <v>757</v>
      </c>
      <c r="B10" s="1088" t="s">
        <v>758</v>
      </c>
      <c r="C10" s="845">
        <v>99056.940589399994</v>
      </c>
      <c r="D10" s="845">
        <v>33597.454596399999</v>
      </c>
      <c r="E10" s="955">
        <v>593118.34710925806</v>
      </c>
      <c r="F10" s="845">
        <v>0</v>
      </c>
      <c r="G10" s="845">
        <v>6692.8196685140001</v>
      </c>
      <c r="H10" s="845">
        <v>222.13076486300002</v>
      </c>
      <c r="I10" s="955">
        <v>698868.10736717202</v>
      </c>
      <c r="J10" s="845">
        <v>33819.585361263002</v>
      </c>
      <c r="K10" s="253"/>
      <c r="L10" s="253"/>
    </row>
    <row r="11" spans="1:12" s="239" customFormat="1" ht="18" customHeight="1">
      <c r="A11" s="1350" t="s">
        <v>102</v>
      </c>
      <c r="B11" s="1351"/>
      <c r="C11" s="1351"/>
      <c r="D11" s="1351"/>
      <c r="E11" s="1351"/>
      <c r="F11" s="1351"/>
      <c r="G11" s="1351"/>
      <c r="H11" s="1351"/>
      <c r="I11" s="1351"/>
      <c r="J11" s="1352"/>
    </row>
    <row r="12" spans="1:12" s="239" customFormat="1" ht="27" customHeight="1">
      <c r="A12" s="1087" t="s">
        <v>759</v>
      </c>
      <c r="B12" s="1088" t="s">
        <v>749</v>
      </c>
      <c r="C12" s="845">
        <v>675</v>
      </c>
      <c r="D12" s="845">
        <v>729</v>
      </c>
      <c r="E12" s="845">
        <v>6124</v>
      </c>
      <c r="F12" s="845">
        <v>13221</v>
      </c>
      <c r="G12" s="845">
        <v>2389</v>
      </c>
      <c r="H12" s="845">
        <v>1175</v>
      </c>
      <c r="I12" s="845">
        <v>9188</v>
      </c>
      <c r="J12" s="845">
        <v>15125</v>
      </c>
      <c r="K12" s="253"/>
      <c r="L12" s="253"/>
    </row>
    <row r="13" spans="1:12" s="239" customFormat="1" ht="15" customHeight="1">
      <c r="A13" s="1087" t="s">
        <v>760</v>
      </c>
      <c r="B13" s="1088" t="s">
        <v>749</v>
      </c>
      <c r="C13" s="845">
        <v>6926</v>
      </c>
      <c r="D13" s="845">
        <v>6680</v>
      </c>
      <c r="E13" s="845">
        <v>6297</v>
      </c>
      <c r="F13" s="845">
        <v>13685</v>
      </c>
      <c r="G13" s="845">
        <v>20651</v>
      </c>
      <c r="H13" s="845">
        <v>3915</v>
      </c>
      <c r="I13" s="845">
        <v>33874</v>
      </c>
      <c r="J13" s="845">
        <v>24280</v>
      </c>
      <c r="K13" s="253"/>
      <c r="L13" s="253"/>
    </row>
    <row r="14" spans="1:12" s="239" customFormat="1" ht="15" customHeight="1">
      <c r="A14" s="1087" t="s">
        <v>751</v>
      </c>
      <c r="B14" s="1088" t="s">
        <v>761</v>
      </c>
      <c r="C14" s="845">
        <v>3764.8256999999999</v>
      </c>
      <c r="D14" s="955">
        <v>185754.53026</v>
      </c>
      <c r="E14" s="955">
        <v>3190525.4680400002</v>
      </c>
      <c r="F14" s="955">
        <v>2140805.7086700001</v>
      </c>
      <c r="G14" s="955">
        <v>455421.78475559998</v>
      </c>
      <c r="H14" s="955">
        <v>249927.78325529999</v>
      </c>
      <c r="I14" s="955">
        <v>3649712.0784956003</v>
      </c>
      <c r="J14" s="955">
        <v>2576488.0221853</v>
      </c>
      <c r="K14" s="253"/>
      <c r="L14" s="253"/>
    </row>
    <row r="15" spans="1:12" s="239" customFormat="1" ht="15" customHeight="1">
      <c r="A15" s="1087" t="s">
        <v>753</v>
      </c>
      <c r="B15" s="1088" t="s">
        <v>762</v>
      </c>
      <c r="C15" s="845">
        <v>77669.159700000004</v>
      </c>
      <c r="D15" s="845">
        <v>62864.804700000001</v>
      </c>
      <c r="E15" s="955">
        <v>4213690.9249999998</v>
      </c>
      <c r="F15" s="955">
        <v>167848.84779999999</v>
      </c>
      <c r="G15" s="955">
        <v>256422.54029999999</v>
      </c>
      <c r="H15" s="845">
        <v>38741.0861</v>
      </c>
      <c r="I15" s="955">
        <v>4547782.625</v>
      </c>
      <c r="J15" s="955">
        <v>269454.73859999998</v>
      </c>
      <c r="K15" s="253"/>
      <c r="L15" s="253"/>
    </row>
    <row r="16" spans="1:12" s="239" customFormat="1" ht="27" customHeight="1">
      <c r="A16" s="1087" t="s">
        <v>763</v>
      </c>
      <c r="B16" s="1088" t="s">
        <v>761</v>
      </c>
      <c r="C16" s="845">
        <v>61.961540000000007</v>
      </c>
      <c r="D16" s="845">
        <v>0</v>
      </c>
      <c r="E16" s="955">
        <v>340709.60201000003</v>
      </c>
      <c r="F16" s="845">
        <v>0</v>
      </c>
      <c r="G16" s="845">
        <v>30857.832570000006</v>
      </c>
      <c r="H16" s="845">
        <v>0</v>
      </c>
      <c r="I16" s="955">
        <v>371629.39611999999</v>
      </c>
      <c r="J16" s="845">
        <v>0</v>
      </c>
      <c r="K16" s="253"/>
      <c r="L16" s="253"/>
    </row>
    <row r="17" spans="1:12" s="239" customFormat="1" ht="15" customHeight="1">
      <c r="A17" s="1087" t="s">
        <v>757</v>
      </c>
      <c r="B17" s="1088" t="s">
        <v>762</v>
      </c>
      <c r="C17" s="845">
        <v>537.41508599999997</v>
      </c>
      <c r="D17" s="845">
        <v>0</v>
      </c>
      <c r="E17" s="955">
        <v>317581.68821409997</v>
      </c>
      <c r="F17" s="845">
        <v>0</v>
      </c>
      <c r="G17" s="845">
        <v>23412.857348200003</v>
      </c>
      <c r="H17" s="845">
        <v>0</v>
      </c>
      <c r="I17" s="955">
        <v>341531.96064829995</v>
      </c>
      <c r="J17" s="845">
        <v>0</v>
      </c>
      <c r="K17" s="253"/>
      <c r="L17" s="253"/>
    </row>
    <row r="18" spans="1:12" s="239" customFormat="1">
      <c r="A18" s="417"/>
      <c r="B18" s="418"/>
      <c r="C18" s="334"/>
      <c r="D18" s="334"/>
      <c r="E18" s="335"/>
      <c r="F18" s="334"/>
      <c r="G18" s="334"/>
      <c r="H18" s="334"/>
      <c r="I18" s="335"/>
      <c r="J18" s="334"/>
      <c r="K18" s="253"/>
      <c r="L18" s="253"/>
    </row>
    <row r="19" spans="1:12" s="239" customFormat="1" ht="33" customHeight="1">
      <c r="A19" s="1379" t="s">
        <v>764</v>
      </c>
      <c r="B19" s="1379"/>
      <c r="C19" s="1379"/>
      <c r="D19" s="1379"/>
      <c r="E19" s="1379"/>
      <c r="F19" s="1379"/>
      <c r="G19" s="1379"/>
      <c r="H19" s="1379"/>
      <c r="I19" s="1379"/>
      <c r="J19" s="1379"/>
    </row>
    <row r="20" spans="1:12" s="239" customFormat="1" ht="13.5" customHeight="1">
      <c r="A20" s="1337" t="s">
        <v>737</v>
      </c>
      <c r="B20" s="1337"/>
      <c r="C20" s="1337"/>
      <c r="D20" s="1337"/>
      <c r="E20" s="1337"/>
      <c r="F20" s="1337"/>
      <c r="G20" s="1337"/>
      <c r="H20" s="1337"/>
      <c r="I20" s="1337"/>
      <c r="J20" s="1337"/>
    </row>
    <row r="21" spans="1:12" s="239" customFormat="1"/>
  </sheetData>
  <mergeCells count="10">
    <mergeCell ref="A4:J4"/>
    <mergeCell ref="A11:J11"/>
    <mergeCell ref="A19:J19"/>
    <mergeCell ref="A20:J20"/>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420" customWidth="1"/>
    <col min="2" max="2" width="18.42578125" style="420" customWidth="1"/>
    <col min="3" max="12" width="7.28515625" style="420" customWidth="1"/>
    <col min="13" max="16384" width="9.140625" style="420"/>
  </cols>
  <sheetData>
    <row r="1" spans="1:13" ht="15">
      <c r="A1" s="1529" t="s">
        <v>765</v>
      </c>
      <c r="B1" s="1529"/>
      <c r="C1" s="1529"/>
      <c r="D1" s="1529"/>
      <c r="E1" s="1529"/>
      <c r="F1" s="1529"/>
      <c r="G1" s="1529"/>
      <c r="H1" s="1529"/>
      <c r="I1" s="1529"/>
      <c r="J1" s="1529"/>
      <c r="K1" s="1529"/>
      <c r="L1" s="1529"/>
      <c r="M1" s="419"/>
    </row>
    <row r="2" spans="1:13" ht="15">
      <c r="A2" s="1530" t="s">
        <v>766</v>
      </c>
      <c r="B2" s="1530" t="s">
        <v>767</v>
      </c>
      <c r="C2" s="1532" t="s">
        <v>768</v>
      </c>
      <c r="D2" s="1532"/>
      <c r="E2" s="1532"/>
      <c r="F2" s="1532"/>
      <c r="G2" s="1532"/>
      <c r="H2" s="1532"/>
      <c r="I2" s="1532" t="s">
        <v>769</v>
      </c>
      <c r="J2" s="1532"/>
      <c r="K2" s="1532"/>
      <c r="L2" s="1532"/>
    </row>
    <row r="3" spans="1:13" ht="63.75">
      <c r="A3" s="1531"/>
      <c r="B3" s="1531"/>
      <c r="C3" s="421" t="s">
        <v>770</v>
      </c>
      <c r="D3" s="421" t="s">
        <v>771</v>
      </c>
      <c r="E3" s="421" t="s">
        <v>772</v>
      </c>
      <c r="F3" s="421" t="s">
        <v>773</v>
      </c>
      <c r="G3" s="421" t="s">
        <v>774</v>
      </c>
      <c r="H3" s="421" t="s">
        <v>775</v>
      </c>
      <c r="I3" s="421" t="s">
        <v>770</v>
      </c>
      <c r="J3" s="421" t="s">
        <v>771</v>
      </c>
      <c r="K3" s="421" t="s">
        <v>772</v>
      </c>
      <c r="L3" s="421" t="s">
        <v>773</v>
      </c>
    </row>
    <row r="4" spans="1:13" ht="25.5">
      <c r="A4" s="1533" t="s">
        <v>776</v>
      </c>
      <c r="B4" s="422" t="s">
        <v>777</v>
      </c>
      <c r="C4" s="671">
        <v>19</v>
      </c>
      <c r="D4" s="671">
        <v>1</v>
      </c>
      <c r="E4" s="671">
        <v>0</v>
      </c>
      <c r="F4" s="671">
        <v>0</v>
      </c>
      <c r="G4" s="671">
        <v>0</v>
      </c>
      <c r="H4" s="671">
        <v>0</v>
      </c>
      <c r="I4" s="671">
        <v>6</v>
      </c>
      <c r="J4" s="671">
        <v>0</v>
      </c>
      <c r="K4" s="671">
        <v>0</v>
      </c>
      <c r="L4" s="672">
        <v>0</v>
      </c>
      <c r="M4" s="423"/>
    </row>
    <row r="5" spans="1:13" ht="25.5">
      <c r="A5" s="1533"/>
      <c r="B5" s="422" t="s">
        <v>778</v>
      </c>
      <c r="C5" s="671">
        <v>19</v>
      </c>
      <c r="D5" s="671">
        <v>1</v>
      </c>
      <c r="E5" s="671">
        <v>0</v>
      </c>
      <c r="F5" s="671">
        <v>0</v>
      </c>
      <c r="G5" s="671">
        <v>0</v>
      </c>
      <c r="H5" s="671">
        <v>0</v>
      </c>
      <c r="I5" s="671">
        <v>6</v>
      </c>
      <c r="J5" s="671">
        <v>0</v>
      </c>
      <c r="K5" s="671">
        <v>0</v>
      </c>
      <c r="L5" s="672">
        <v>0</v>
      </c>
      <c r="M5" s="423"/>
    </row>
    <row r="6" spans="1:13" ht="25.5">
      <c r="A6" s="1533"/>
      <c r="B6" s="422" t="s">
        <v>779</v>
      </c>
      <c r="C6" s="671">
        <v>10</v>
      </c>
      <c r="D6" s="671">
        <v>1</v>
      </c>
      <c r="E6" s="671">
        <v>0</v>
      </c>
      <c r="F6" s="671">
        <v>0</v>
      </c>
      <c r="G6" s="671">
        <v>0</v>
      </c>
      <c r="H6" s="673">
        <v>0</v>
      </c>
      <c r="I6" s="671">
        <v>2</v>
      </c>
      <c r="J6" s="671">
        <v>0</v>
      </c>
      <c r="K6" s="671">
        <v>0</v>
      </c>
      <c r="L6" s="672">
        <v>0</v>
      </c>
      <c r="M6" s="423"/>
    </row>
    <row r="7" spans="1:13" ht="25.5">
      <c r="A7" s="1533" t="s">
        <v>780</v>
      </c>
      <c r="B7" s="422" t="s">
        <v>777</v>
      </c>
      <c r="C7" s="673">
        <v>3</v>
      </c>
      <c r="D7" s="673">
        <v>6</v>
      </c>
      <c r="E7" s="673">
        <v>2</v>
      </c>
      <c r="F7" s="673">
        <v>2</v>
      </c>
      <c r="G7" s="673">
        <v>0</v>
      </c>
      <c r="H7" s="673">
        <v>3</v>
      </c>
      <c r="I7" s="673">
        <v>0</v>
      </c>
      <c r="J7" s="673">
        <v>3</v>
      </c>
      <c r="K7" s="673">
        <v>2</v>
      </c>
      <c r="L7" s="673">
        <v>2</v>
      </c>
    </row>
    <row r="8" spans="1:13" ht="25.5">
      <c r="A8" s="1533"/>
      <c r="B8" s="422" t="s">
        <v>778</v>
      </c>
      <c r="C8" s="673">
        <v>3</v>
      </c>
      <c r="D8" s="673">
        <v>5</v>
      </c>
      <c r="E8" s="673">
        <v>2</v>
      </c>
      <c r="F8" s="673">
        <v>2</v>
      </c>
      <c r="G8" s="673">
        <v>0</v>
      </c>
      <c r="H8" s="673">
        <v>3</v>
      </c>
      <c r="I8" s="673">
        <v>0</v>
      </c>
      <c r="J8" s="673">
        <v>3</v>
      </c>
      <c r="K8" s="673">
        <v>2</v>
      </c>
      <c r="L8" s="673">
        <v>2</v>
      </c>
    </row>
    <row r="9" spans="1:13" ht="25.5">
      <c r="A9" s="1533"/>
      <c r="B9" s="422" t="s">
        <v>779</v>
      </c>
      <c r="C9" s="673">
        <v>3</v>
      </c>
      <c r="D9" s="673">
        <v>4</v>
      </c>
      <c r="E9" s="673">
        <v>2</v>
      </c>
      <c r="F9" s="673">
        <v>2</v>
      </c>
      <c r="G9" s="673">
        <v>0</v>
      </c>
      <c r="H9" s="673">
        <v>1</v>
      </c>
      <c r="I9" s="673">
        <v>0</v>
      </c>
      <c r="J9" s="673">
        <v>2</v>
      </c>
      <c r="K9" s="673">
        <v>2</v>
      </c>
      <c r="L9" s="673">
        <v>2</v>
      </c>
    </row>
    <row r="10" spans="1:13" ht="25.5">
      <c r="A10" s="1533" t="s">
        <v>781</v>
      </c>
      <c r="B10" s="422" t="s">
        <v>777</v>
      </c>
      <c r="C10" s="673">
        <v>2</v>
      </c>
      <c r="D10" s="673">
        <v>1</v>
      </c>
      <c r="E10" s="673">
        <v>2</v>
      </c>
      <c r="F10" s="673">
        <v>2</v>
      </c>
      <c r="G10" s="673" t="s">
        <v>330</v>
      </c>
      <c r="H10" s="673" t="s">
        <v>317</v>
      </c>
      <c r="I10" s="673" t="s">
        <v>330</v>
      </c>
      <c r="J10" s="673" t="s">
        <v>330</v>
      </c>
      <c r="K10" s="673">
        <v>2</v>
      </c>
      <c r="L10" s="673">
        <v>0</v>
      </c>
    </row>
    <row r="11" spans="1:13" ht="25.5">
      <c r="A11" s="1533"/>
      <c r="B11" s="422" t="s">
        <v>778</v>
      </c>
      <c r="C11" s="673">
        <v>2</v>
      </c>
      <c r="D11" s="673">
        <v>1</v>
      </c>
      <c r="E11" s="673">
        <v>2</v>
      </c>
      <c r="F11" s="673">
        <v>2</v>
      </c>
      <c r="G11" s="673" t="s">
        <v>330</v>
      </c>
      <c r="H11" s="673" t="s">
        <v>317</v>
      </c>
      <c r="I11" s="673">
        <v>0</v>
      </c>
      <c r="J11" s="673">
        <v>0</v>
      </c>
      <c r="K11" s="673">
        <v>2</v>
      </c>
      <c r="L11" s="673">
        <v>0</v>
      </c>
    </row>
    <row r="12" spans="1:13" ht="25.5">
      <c r="A12" s="1533"/>
      <c r="B12" s="422" t="s">
        <v>779</v>
      </c>
      <c r="C12" s="673">
        <v>0</v>
      </c>
      <c r="D12" s="673">
        <v>0</v>
      </c>
      <c r="E12" s="673">
        <v>0</v>
      </c>
      <c r="F12" s="673">
        <v>0</v>
      </c>
      <c r="G12" s="673" t="s">
        <v>330</v>
      </c>
      <c r="H12" s="673" t="s">
        <v>317</v>
      </c>
      <c r="I12" s="673">
        <v>0</v>
      </c>
      <c r="J12" s="673">
        <v>0</v>
      </c>
      <c r="K12" s="673">
        <v>0</v>
      </c>
      <c r="L12" s="673">
        <v>0</v>
      </c>
    </row>
    <row r="13" spans="1:13" ht="25.5">
      <c r="A13" s="1533" t="s">
        <v>782</v>
      </c>
      <c r="B13" s="422" t="s">
        <v>777</v>
      </c>
      <c r="C13" s="673">
        <v>0</v>
      </c>
      <c r="D13" s="673">
        <v>1</v>
      </c>
      <c r="E13" s="673">
        <v>2</v>
      </c>
      <c r="F13" s="673">
        <v>3</v>
      </c>
      <c r="G13" s="673">
        <v>0</v>
      </c>
      <c r="H13" s="673" t="s">
        <v>317</v>
      </c>
      <c r="I13" s="673">
        <v>0</v>
      </c>
      <c r="J13" s="673">
        <v>1</v>
      </c>
      <c r="K13" s="673">
        <v>2</v>
      </c>
      <c r="L13" s="673">
        <v>0</v>
      </c>
    </row>
    <row r="14" spans="1:13" ht="25.5">
      <c r="A14" s="1533"/>
      <c r="B14" s="422" t="s">
        <v>778</v>
      </c>
      <c r="C14" s="673">
        <v>0</v>
      </c>
      <c r="D14" s="673">
        <v>1</v>
      </c>
      <c r="E14" s="673">
        <v>2</v>
      </c>
      <c r="F14" s="673">
        <v>3</v>
      </c>
      <c r="G14" s="673">
        <v>0</v>
      </c>
      <c r="H14" s="673" t="s">
        <v>317</v>
      </c>
      <c r="I14" s="673">
        <v>0</v>
      </c>
      <c r="J14" s="673">
        <v>1</v>
      </c>
      <c r="K14" s="673">
        <v>2</v>
      </c>
      <c r="L14" s="673">
        <v>0</v>
      </c>
    </row>
    <row r="15" spans="1:13" ht="25.5">
      <c r="A15" s="1533"/>
      <c r="B15" s="422" t="s">
        <v>779</v>
      </c>
      <c r="C15" s="673">
        <v>0</v>
      </c>
      <c r="D15" s="673">
        <v>0</v>
      </c>
      <c r="E15" s="673">
        <v>1</v>
      </c>
      <c r="F15" s="673">
        <v>2</v>
      </c>
      <c r="G15" s="673">
        <v>0</v>
      </c>
      <c r="H15" s="673" t="s">
        <v>317</v>
      </c>
      <c r="I15" s="673">
        <v>0</v>
      </c>
      <c r="J15" s="673">
        <v>0</v>
      </c>
      <c r="K15" s="673">
        <v>0</v>
      </c>
      <c r="L15" s="673">
        <v>0</v>
      </c>
    </row>
    <row r="16" spans="1:13">
      <c r="A16" s="1534" t="s">
        <v>783</v>
      </c>
      <c r="B16" s="1534"/>
      <c r="C16" s="1534"/>
      <c r="D16" s="1534"/>
      <c r="E16" s="1534"/>
      <c r="F16" s="1534"/>
      <c r="G16" s="424"/>
      <c r="H16" s="424"/>
      <c r="I16" s="424"/>
      <c r="J16" s="424"/>
      <c r="K16" s="424"/>
      <c r="L16" s="424"/>
    </row>
    <row r="17" spans="1:23" s="426" customFormat="1">
      <c r="A17" s="1535" t="s">
        <v>784</v>
      </c>
      <c r="B17" s="1535"/>
      <c r="C17" s="1535"/>
      <c r="D17" s="1535"/>
      <c r="E17" s="1535"/>
      <c r="F17" s="425"/>
      <c r="G17" s="425"/>
      <c r="H17" s="425"/>
      <c r="I17" s="425"/>
      <c r="J17" s="425"/>
      <c r="K17" s="425"/>
      <c r="L17" s="425"/>
    </row>
    <row r="18" spans="1:23" s="426" customFormat="1">
      <c r="A18" s="1527" t="s">
        <v>785</v>
      </c>
      <c r="B18" s="1528"/>
      <c r="C18" s="1528"/>
      <c r="D18" s="1528"/>
      <c r="E18" s="427"/>
      <c r="F18" s="427"/>
      <c r="G18" s="427"/>
      <c r="H18" s="424"/>
      <c r="I18" s="424"/>
      <c r="J18" s="424"/>
      <c r="K18" s="424"/>
      <c r="L18" s="424"/>
    </row>
    <row r="19" spans="1:23" ht="15" customHeight="1">
      <c r="B19" s="428"/>
      <c r="C19" s="428"/>
      <c r="D19" s="428"/>
      <c r="E19" s="428"/>
      <c r="F19" s="428"/>
      <c r="G19" s="428"/>
      <c r="H19" s="428"/>
      <c r="I19" s="428"/>
      <c r="J19" s="428"/>
      <c r="K19" s="428"/>
      <c r="N19" s="423"/>
      <c r="O19" s="423"/>
      <c r="P19" s="423"/>
      <c r="Q19" s="423"/>
      <c r="R19" s="423"/>
      <c r="S19" s="423"/>
      <c r="T19" s="423"/>
      <c r="U19" s="423"/>
      <c r="V19" s="423"/>
      <c r="W19" s="423"/>
    </row>
    <row r="20" spans="1:23">
      <c r="N20" s="423"/>
      <c r="O20" s="423"/>
      <c r="P20" s="423"/>
      <c r="Q20" s="423"/>
      <c r="R20" s="423"/>
      <c r="S20" s="423"/>
      <c r="T20" s="423"/>
      <c r="U20" s="423"/>
      <c r="V20" s="423"/>
      <c r="W20" s="423"/>
    </row>
    <row r="21" spans="1:23">
      <c r="N21" s="423"/>
      <c r="O21" s="423"/>
      <c r="P21" s="423"/>
      <c r="Q21" s="423"/>
      <c r="R21" s="423"/>
      <c r="S21" s="423"/>
      <c r="T21" s="423"/>
      <c r="U21" s="423"/>
      <c r="V21" s="423"/>
      <c r="W21" s="423"/>
    </row>
    <row r="22" spans="1:23">
      <c r="N22" s="423"/>
      <c r="O22" s="423"/>
      <c r="P22" s="423"/>
      <c r="Q22" s="423"/>
      <c r="R22" s="423"/>
      <c r="S22" s="423"/>
      <c r="T22" s="423"/>
      <c r="U22" s="423"/>
      <c r="V22" s="423"/>
      <c r="W22" s="423"/>
    </row>
    <row r="23" spans="1:23">
      <c r="N23" s="423"/>
      <c r="O23" s="423"/>
      <c r="P23" s="423"/>
      <c r="Q23" s="423"/>
      <c r="R23" s="423"/>
      <c r="S23" s="423"/>
      <c r="T23" s="423"/>
      <c r="U23" s="423"/>
      <c r="V23" s="423"/>
      <c r="W23" s="423"/>
    </row>
    <row r="24" spans="1:23">
      <c r="N24" s="423"/>
      <c r="O24" s="423"/>
      <c r="P24" s="423"/>
      <c r="Q24" s="423"/>
      <c r="R24" s="423"/>
      <c r="S24" s="423"/>
      <c r="T24" s="423"/>
      <c r="U24" s="423"/>
      <c r="V24" s="423"/>
      <c r="W24" s="423"/>
    </row>
    <row r="25" spans="1:23">
      <c r="N25" s="423"/>
      <c r="O25" s="423"/>
      <c r="P25" s="423"/>
      <c r="Q25" s="423"/>
      <c r="R25" s="423"/>
      <c r="S25" s="423"/>
      <c r="T25" s="423"/>
      <c r="U25" s="423"/>
      <c r="V25" s="423"/>
      <c r="W25" s="423"/>
    </row>
    <row r="26" spans="1:23">
      <c r="E26" s="420" t="s">
        <v>786</v>
      </c>
      <c r="N26" s="423"/>
      <c r="O26" s="423"/>
      <c r="P26" s="423"/>
      <c r="Q26" s="423"/>
      <c r="R26" s="423"/>
      <c r="S26" s="423"/>
      <c r="T26" s="423"/>
      <c r="U26" s="423"/>
      <c r="V26" s="423"/>
      <c r="W26" s="423"/>
    </row>
    <row r="27" spans="1:23">
      <c r="N27" s="423"/>
      <c r="O27" s="423"/>
      <c r="P27" s="423"/>
      <c r="Q27" s="423"/>
      <c r="R27" s="423"/>
      <c r="S27" s="423"/>
      <c r="T27" s="423"/>
      <c r="U27" s="423"/>
      <c r="V27" s="423"/>
      <c r="W27" s="423"/>
    </row>
    <row r="28" spans="1:23">
      <c r="N28" s="423"/>
      <c r="O28" s="423"/>
      <c r="P28" s="423"/>
      <c r="Q28" s="423"/>
      <c r="R28" s="423"/>
      <c r="S28" s="423"/>
      <c r="T28" s="423"/>
      <c r="U28" s="423"/>
      <c r="V28" s="423"/>
      <c r="W28" s="423"/>
    </row>
    <row r="29" spans="1:23">
      <c r="N29" s="423"/>
      <c r="O29" s="423"/>
      <c r="P29" s="423"/>
      <c r="Q29" s="423"/>
      <c r="R29" s="423"/>
      <c r="S29" s="423"/>
      <c r="T29" s="423"/>
      <c r="U29" s="423"/>
      <c r="V29" s="423"/>
      <c r="W29" s="423"/>
    </row>
    <row r="30" spans="1:23">
      <c r="N30" s="423"/>
      <c r="O30" s="423"/>
      <c r="P30" s="423"/>
      <c r="Q30" s="423"/>
      <c r="R30" s="423"/>
      <c r="S30" s="423"/>
      <c r="T30" s="423"/>
      <c r="U30" s="423"/>
      <c r="V30" s="423"/>
      <c r="W30" s="423"/>
    </row>
    <row r="31" spans="1:23">
      <c r="N31" s="423"/>
      <c r="O31" s="423"/>
      <c r="P31" s="423"/>
      <c r="Q31" s="423"/>
      <c r="R31" s="423"/>
      <c r="S31" s="423"/>
      <c r="T31" s="423"/>
      <c r="U31" s="423"/>
      <c r="V31" s="423"/>
      <c r="W31" s="423"/>
    </row>
    <row r="32" spans="1:23">
      <c r="N32" s="423"/>
      <c r="O32" s="423"/>
      <c r="P32" s="423"/>
      <c r="Q32" s="423"/>
      <c r="R32" s="423"/>
      <c r="S32" s="423"/>
      <c r="T32" s="423"/>
      <c r="U32" s="423"/>
      <c r="V32" s="423"/>
      <c r="W32" s="423"/>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1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sqref="A1:F1"/>
    </sheetView>
  </sheetViews>
  <sheetFormatPr defaultColWidth="9.140625" defaultRowHeight="12.75"/>
  <cols>
    <col min="1" max="1" width="15.7109375" style="430" customWidth="1"/>
    <col min="2" max="2" width="9" style="430" customWidth="1"/>
    <col min="3" max="4" width="10" style="430" customWidth="1"/>
    <col min="5" max="5" width="10.7109375" style="430" customWidth="1"/>
    <col min="6" max="6" width="12.28515625" style="430" customWidth="1"/>
    <col min="7" max="16384" width="9.140625" style="430"/>
  </cols>
  <sheetData>
    <row r="1" spans="1:6" s="429" customFormat="1" ht="15">
      <c r="A1" s="1536" t="s">
        <v>787</v>
      </c>
      <c r="B1" s="1536"/>
      <c r="C1" s="1536"/>
      <c r="D1" s="1536"/>
      <c r="E1" s="1536"/>
      <c r="F1" s="1536"/>
    </row>
    <row r="2" spans="1:6" ht="16.5" customHeight="1">
      <c r="A2" s="1537" t="s">
        <v>788</v>
      </c>
      <c r="B2" s="1539" t="s">
        <v>789</v>
      </c>
      <c r="C2" s="1540"/>
      <c r="D2" s="1540"/>
      <c r="E2" s="1540"/>
      <c r="F2" s="1541"/>
    </row>
    <row r="3" spans="1:6" ht="38.25">
      <c r="A3" s="1538"/>
      <c r="B3" s="431" t="s">
        <v>790</v>
      </c>
      <c r="C3" s="432" t="s">
        <v>791</v>
      </c>
      <c r="D3" s="432" t="s">
        <v>792</v>
      </c>
      <c r="E3" s="432" t="s">
        <v>793</v>
      </c>
      <c r="F3" s="432" t="s">
        <v>794</v>
      </c>
    </row>
    <row r="4" spans="1:6" s="434" customFormat="1" ht="14.25" customHeight="1">
      <c r="A4" s="433" t="s">
        <v>78</v>
      </c>
      <c r="B4" s="674">
        <v>14466.89</v>
      </c>
      <c r="C4" s="674">
        <v>15426.8</v>
      </c>
      <c r="D4" s="674">
        <v>12252.38</v>
      </c>
      <c r="E4" s="674">
        <v>13285.43</v>
      </c>
      <c r="F4" s="674">
        <v>13489.60031007752</v>
      </c>
    </row>
    <row r="5" spans="1:6" s="435" customFormat="1" ht="14.25" customHeight="1">
      <c r="A5" s="433" t="s">
        <v>79</v>
      </c>
      <c r="B5" s="674">
        <f>B6</f>
        <v>13292.54</v>
      </c>
      <c r="C5" s="674">
        <f>MAX(C6:C10)</f>
        <v>13741.67</v>
      </c>
      <c r="D5" s="674">
        <f>MIN(D6:D10)</f>
        <v>12310.21</v>
      </c>
      <c r="E5" s="674">
        <f>E10</f>
        <v>13068.44</v>
      </c>
      <c r="F5" s="674">
        <v>12938.936728971967</v>
      </c>
    </row>
    <row r="6" spans="1:6" s="435" customFormat="1" ht="14.25" customHeight="1">
      <c r="A6" s="436">
        <v>45044</v>
      </c>
      <c r="B6" s="675">
        <v>13292.54</v>
      </c>
      <c r="C6" s="675">
        <v>13741.67</v>
      </c>
      <c r="D6" s="675">
        <v>13010.31</v>
      </c>
      <c r="E6" s="675">
        <v>13205.56</v>
      </c>
      <c r="F6" s="675">
        <v>13438.168947368422</v>
      </c>
    </row>
    <row r="7" spans="1:6" s="435" customFormat="1" ht="14.25" customHeight="1">
      <c r="A7" s="436">
        <v>45077</v>
      </c>
      <c r="B7" s="675">
        <v>13218.07</v>
      </c>
      <c r="C7" s="675">
        <v>13323.61</v>
      </c>
      <c r="D7" s="675">
        <v>12564.49</v>
      </c>
      <c r="E7" s="675">
        <v>12653.96</v>
      </c>
      <c r="F7" s="675">
        <v>12960.944782608694</v>
      </c>
    </row>
    <row r="8" spans="1:6" s="435" customFormat="1" ht="14.25" customHeight="1">
      <c r="A8" s="436">
        <v>45107</v>
      </c>
      <c r="B8" s="675">
        <v>12651.41</v>
      </c>
      <c r="C8" s="675">
        <v>12847.57</v>
      </c>
      <c r="D8" s="675">
        <v>12310.21</v>
      </c>
      <c r="E8" s="675">
        <v>12471.02</v>
      </c>
      <c r="F8" s="675">
        <v>12632.864545454546</v>
      </c>
    </row>
    <row r="9" spans="1:6" s="437" customFormat="1">
      <c r="A9" s="436">
        <v>45138</v>
      </c>
      <c r="B9" s="675">
        <v>12464.34</v>
      </c>
      <c r="C9" s="675">
        <v>13192.52</v>
      </c>
      <c r="D9" s="675">
        <v>12426</v>
      </c>
      <c r="E9" s="675">
        <v>13185.64</v>
      </c>
      <c r="F9" s="675">
        <v>12811.00476190476</v>
      </c>
    </row>
    <row r="10" spans="1:6" s="437" customFormat="1">
      <c r="A10" s="676">
        <v>45169</v>
      </c>
      <c r="B10" s="675">
        <v>13183.09</v>
      </c>
      <c r="C10" s="675">
        <v>13185.83</v>
      </c>
      <c r="D10" s="675">
        <v>12664.8</v>
      </c>
      <c r="E10" s="675">
        <v>13068.44</v>
      </c>
      <c r="F10" s="675">
        <v>12912.962272727273</v>
      </c>
    </row>
    <row r="11" spans="1:6" s="440" customFormat="1">
      <c r="A11" s="438"/>
      <c r="B11" s="439"/>
      <c r="C11" s="439"/>
      <c r="D11" s="439"/>
      <c r="E11" s="439"/>
      <c r="F11" s="439"/>
    </row>
    <row r="12" spans="1:6" s="434" customFormat="1" ht="14.25" customHeight="1">
      <c r="A12" s="677" t="str">
        <f>[1]Verif!F6</f>
        <v>$ indicates as on August 31, 2023</v>
      </c>
      <c r="D12" s="441"/>
      <c r="E12" s="442"/>
      <c r="F12" s="442"/>
    </row>
    <row r="13" spans="1:6" s="434" customFormat="1" ht="14.25" customHeight="1">
      <c r="A13" s="430" t="s">
        <v>795</v>
      </c>
      <c r="D13" s="441"/>
      <c r="E13" s="442"/>
      <c r="F13" s="442"/>
    </row>
    <row r="14" spans="1:6" s="434" customFormat="1">
      <c r="A14" s="443" t="s">
        <v>796</v>
      </c>
      <c r="B14" s="444"/>
      <c r="C14" s="444"/>
      <c r="D14" s="445"/>
      <c r="E14" s="445"/>
      <c r="F14" s="445"/>
    </row>
    <row r="15" spans="1:6">
      <c r="A15" s="445"/>
      <c r="B15" s="446"/>
      <c r="C15" s="445"/>
      <c r="D15" s="445"/>
      <c r="E15" s="445"/>
      <c r="F15" s="445"/>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topLeftCell="M1" workbookViewId="0">
      <selection activeCell="W10" sqref="W10"/>
    </sheetView>
  </sheetViews>
  <sheetFormatPr defaultColWidth="9.140625" defaultRowHeight="12.75"/>
  <cols>
    <col min="1" max="1" width="12.85546875" style="456" customWidth="1"/>
    <col min="2" max="2" width="7.140625" style="456" customWidth="1"/>
    <col min="3" max="4" width="10" style="456" customWidth="1"/>
    <col min="5" max="5" width="11.140625" style="456" customWidth="1"/>
    <col min="6" max="6" width="10.7109375" style="456" customWidth="1"/>
    <col min="7" max="7" width="12.42578125" style="456" customWidth="1"/>
    <col min="8" max="8" width="8.85546875" style="456" customWidth="1"/>
    <col min="9" max="9" width="11.42578125" style="456" customWidth="1"/>
    <col min="10" max="10" width="10.42578125" style="456" customWidth="1"/>
    <col min="11" max="11" width="12.42578125" style="456" bestFit="1" customWidth="1"/>
    <col min="12" max="12" width="8.42578125" style="456" customWidth="1"/>
    <col min="13" max="13" width="10.28515625" style="456" customWidth="1"/>
    <col min="14" max="14" width="8.42578125" style="456" customWidth="1"/>
    <col min="15" max="15" width="9.7109375" style="456" customWidth="1"/>
    <col min="16" max="16" width="9.140625" style="456"/>
    <col min="17" max="17" width="10.7109375" style="456" customWidth="1"/>
    <col min="18" max="16384" width="9.140625" style="456"/>
  </cols>
  <sheetData>
    <row r="1" spans="1:39" s="447" customFormat="1" ht="15" customHeight="1">
      <c r="A1" s="1545" t="s">
        <v>797</v>
      </c>
      <c r="B1" s="1545"/>
      <c r="C1" s="1545"/>
      <c r="D1" s="1545"/>
      <c r="E1" s="1545"/>
      <c r="F1" s="1545"/>
      <c r="G1" s="1545"/>
      <c r="H1" s="1545"/>
      <c r="I1" s="1545"/>
      <c r="J1" s="1545"/>
      <c r="K1" s="1545"/>
      <c r="L1" s="1545"/>
      <c r="M1" s="1545"/>
      <c r="N1" s="1545"/>
      <c r="O1" s="1545"/>
      <c r="P1" s="1545"/>
      <c r="Q1" s="1545"/>
      <c r="R1" s="1545"/>
      <c r="S1" s="1545"/>
      <c r="T1" s="1545"/>
      <c r="V1" s="1546" t="s">
        <v>798</v>
      </c>
      <c r="W1" s="1547"/>
      <c r="X1" s="1547"/>
      <c r="Y1" s="1547"/>
      <c r="Z1" s="1547"/>
      <c r="AA1" s="1547"/>
      <c r="AB1" s="1547"/>
      <c r="AC1" s="1547"/>
      <c r="AD1" s="1547"/>
      <c r="AE1" s="1547"/>
      <c r="AF1" s="1547"/>
      <c r="AG1" s="1547"/>
      <c r="AH1" s="1547"/>
      <c r="AI1" s="1547"/>
      <c r="AJ1" s="1547"/>
      <c r="AK1" s="1547"/>
      <c r="AL1" s="1547"/>
      <c r="AM1" s="1548"/>
    </row>
    <row r="2" spans="1:39" s="447" customFormat="1" ht="15.75">
      <c r="A2" s="1549" t="s">
        <v>768</v>
      </c>
      <c r="B2" s="1549"/>
      <c r="C2" s="1549"/>
      <c r="D2" s="1549"/>
      <c r="E2" s="1549"/>
      <c r="F2" s="1549"/>
      <c r="G2" s="1549"/>
      <c r="H2" s="1549"/>
      <c r="I2" s="1549"/>
      <c r="J2" s="1549"/>
      <c r="K2" s="1549"/>
      <c r="L2" s="1549"/>
      <c r="M2" s="1549"/>
      <c r="N2" s="1549"/>
      <c r="O2" s="1549"/>
      <c r="P2" s="1549"/>
      <c r="Q2" s="1549"/>
      <c r="R2" s="1549"/>
      <c r="S2" s="1549"/>
      <c r="T2" s="1549"/>
    </row>
    <row r="3" spans="1:39" s="448" customFormat="1" ht="50.25" customHeight="1">
      <c r="A3" s="1550" t="s">
        <v>788</v>
      </c>
      <c r="B3" s="1551" t="s">
        <v>799</v>
      </c>
      <c r="C3" s="1553" t="s">
        <v>770</v>
      </c>
      <c r="D3" s="1554"/>
      <c r="E3" s="1553" t="s">
        <v>800</v>
      </c>
      <c r="F3" s="1554"/>
      <c r="G3" s="1553" t="s">
        <v>801</v>
      </c>
      <c r="H3" s="1554"/>
      <c r="I3" s="1553" t="s">
        <v>802</v>
      </c>
      <c r="J3" s="1554"/>
      <c r="K3" s="1553" t="s">
        <v>803</v>
      </c>
      <c r="L3" s="1554"/>
      <c r="M3" s="1553" t="s">
        <v>804</v>
      </c>
      <c r="N3" s="1554"/>
      <c r="O3" s="1553" t="s">
        <v>805</v>
      </c>
      <c r="P3" s="1554"/>
      <c r="Q3" s="1553" t="s">
        <v>806</v>
      </c>
      <c r="R3" s="1554"/>
      <c r="S3" s="1552" t="s">
        <v>807</v>
      </c>
      <c r="T3" s="1552"/>
    </row>
    <row r="4" spans="1:39" s="448" customFormat="1" ht="68.25" customHeight="1">
      <c r="A4" s="1538"/>
      <c r="B4" s="1552"/>
      <c r="C4" s="449" t="s">
        <v>808</v>
      </c>
      <c r="D4" s="450" t="s">
        <v>809</v>
      </c>
      <c r="E4" s="449" t="s">
        <v>808</v>
      </c>
      <c r="F4" s="450" t="s">
        <v>810</v>
      </c>
      <c r="G4" s="449" t="s">
        <v>811</v>
      </c>
      <c r="H4" s="450" t="s">
        <v>809</v>
      </c>
      <c r="I4" s="449" t="s">
        <v>811</v>
      </c>
      <c r="J4" s="450" t="s">
        <v>809</v>
      </c>
      <c r="K4" s="449" t="s">
        <v>808</v>
      </c>
      <c r="L4" s="450" t="s">
        <v>812</v>
      </c>
      <c r="M4" s="449" t="s">
        <v>811</v>
      </c>
      <c r="N4" s="450" t="s">
        <v>812</v>
      </c>
      <c r="O4" s="449" t="s">
        <v>808</v>
      </c>
      <c r="P4" s="450" t="s">
        <v>809</v>
      </c>
      <c r="Q4" s="449" t="s">
        <v>808</v>
      </c>
      <c r="R4" s="450" t="s">
        <v>809</v>
      </c>
      <c r="S4" s="449" t="s">
        <v>811</v>
      </c>
      <c r="T4" s="449" t="s">
        <v>813</v>
      </c>
    </row>
    <row r="5" spans="1:39" s="428" customFormat="1">
      <c r="A5" s="433" t="s">
        <v>78</v>
      </c>
      <c r="B5" s="678">
        <v>258</v>
      </c>
      <c r="C5" s="678">
        <v>256727</v>
      </c>
      <c r="D5" s="678">
        <v>21085.199629799998</v>
      </c>
      <c r="E5" s="678">
        <v>86152515</v>
      </c>
      <c r="F5" s="678">
        <v>2819742.9088959</v>
      </c>
      <c r="G5" s="678">
        <v>6619620</v>
      </c>
      <c r="H5" s="678">
        <v>949958.03658750001</v>
      </c>
      <c r="I5" s="678">
        <v>35482482</v>
      </c>
      <c r="J5" s="678">
        <v>2229612.1793669998</v>
      </c>
      <c r="K5" s="678">
        <v>311024</v>
      </c>
      <c r="L5" s="678">
        <v>22677.844400000002</v>
      </c>
      <c r="M5" s="678">
        <v>43</v>
      </c>
      <c r="N5" s="678">
        <v>4.5177249999999995</v>
      </c>
      <c r="O5" s="678">
        <v>28</v>
      </c>
      <c r="P5" s="678">
        <v>3.0077499999999997</v>
      </c>
      <c r="Q5" s="678">
        <v>128822439</v>
      </c>
      <c r="R5" s="678">
        <v>6043083.6943552019</v>
      </c>
      <c r="S5" s="678">
        <v>355290</v>
      </c>
      <c r="T5" s="678">
        <v>21603.39</v>
      </c>
    </row>
    <row r="6" spans="1:39" s="428" customFormat="1">
      <c r="A6" s="433" t="s">
        <v>79</v>
      </c>
      <c r="B6" s="678">
        <f>SUM(B7:B11)</f>
        <v>107</v>
      </c>
      <c r="C6" s="678">
        <f t="shared" ref="C6:R6" si="0">SUM(C7:C11)</f>
        <v>34313</v>
      </c>
      <c r="D6" s="678">
        <f t="shared" si="0"/>
        <v>2633.2416243999996</v>
      </c>
      <c r="E6" s="678">
        <f t="shared" si="0"/>
        <v>31740783</v>
      </c>
      <c r="F6" s="678">
        <f t="shared" si="0"/>
        <v>1296864.0954731</v>
      </c>
      <c r="G6" s="678">
        <f t="shared" si="0"/>
        <v>2360748</v>
      </c>
      <c r="H6" s="678">
        <f t="shared" si="0"/>
        <v>231458.75172</v>
      </c>
      <c r="I6" s="678">
        <f t="shared" si="0"/>
        <v>24034610</v>
      </c>
      <c r="J6" s="678">
        <f t="shared" si="0"/>
        <v>619678.10395299993</v>
      </c>
      <c r="K6" s="678">
        <f t="shared" si="0"/>
        <v>63415</v>
      </c>
      <c r="L6" s="678">
        <f t="shared" si="0"/>
        <v>5124.4789099999998</v>
      </c>
      <c r="M6" s="678">
        <f t="shared" si="0"/>
        <v>0</v>
      </c>
      <c r="N6" s="678">
        <f t="shared" si="0"/>
        <v>0</v>
      </c>
      <c r="O6" s="678">
        <f t="shared" si="0"/>
        <v>0</v>
      </c>
      <c r="P6" s="678">
        <f t="shared" si="0"/>
        <v>0</v>
      </c>
      <c r="Q6" s="678">
        <f t="shared" si="0"/>
        <v>58233869</v>
      </c>
      <c r="R6" s="678">
        <f t="shared" si="0"/>
        <v>2155758.6716805003</v>
      </c>
      <c r="S6" s="679">
        <v>330927</v>
      </c>
      <c r="T6" s="679">
        <v>20415.730546899998</v>
      </c>
    </row>
    <row r="7" spans="1:39" s="428" customFormat="1">
      <c r="A7" s="436">
        <v>45044</v>
      </c>
      <c r="B7" s="679">
        <v>19</v>
      </c>
      <c r="C7" s="679">
        <v>4718</v>
      </c>
      <c r="D7" s="679">
        <v>584.33131160000005</v>
      </c>
      <c r="E7" s="679">
        <v>6275286</v>
      </c>
      <c r="F7" s="679">
        <v>254906.00314860011</v>
      </c>
      <c r="G7" s="679">
        <v>404446</v>
      </c>
      <c r="H7" s="679">
        <v>42659.647467499992</v>
      </c>
      <c r="I7" s="679">
        <v>3937911</v>
      </c>
      <c r="J7" s="679">
        <v>102089.00297999999</v>
      </c>
      <c r="K7" s="679">
        <v>12368</v>
      </c>
      <c r="L7" s="679">
        <v>1017.2285000000001</v>
      </c>
      <c r="M7" s="679">
        <v>0</v>
      </c>
      <c r="N7" s="679">
        <v>0</v>
      </c>
      <c r="O7" s="679">
        <v>0</v>
      </c>
      <c r="P7" s="679">
        <v>0</v>
      </c>
      <c r="Q7" s="679">
        <v>10634729</v>
      </c>
      <c r="R7" s="679">
        <v>401256.21340770018</v>
      </c>
      <c r="S7" s="679">
        <v>359473</v>
      </c>
      <c r="T7" s="679">
        <v>22789.376540400001</v>
      </c>
    </row>
    <row r="8" spans="1:39" s="428" customFormat="1">
      <c r="A8" s="436">
        <v>45077</v>
      </c>
      <c r="B8" s="679">
        <v>23</v>
      </c>
      <c r="C8" s="679">
        <v>3390</v>
      </c>
      <c r="D8" s="679">
        <v>394.64465760000002</v>
      </c>
      <c r="E8" s="679">
        <v>7352729</v>
      </c>
      <c r="F8" s="679">
        <v>307814.43551390013</v>
      </c>
      <c r="G8" s="679">
        <v>509055</v>
      </c>
      <c r="H8" s="679">
        <v>49929.790315000006</v>
      </c>
      <c r="I8" s="679">
        <v>5643804</v>
      </c>
      <c r="J8" s="679">
        <v>142430.07212449997</v>
      </c>
      <c r="K8" s="679">
        <v>17285</v>
      </c>
      <c r="L8" s="679">
        <v>1416.8011799999999</v>
      </c>
      <c r="M8" s="679">
        <v>0</v>
      </c>
      <c r="N8" s="679">
        <v>0</v>
      </c>
      <c r="O8" s="679">
        <v>0</v>
      </c>
      <c r="P8" s="679">
        <v>0</v>
      </c>
      <c r="Q8" s="679">
        <v>13526263</v>
      </c>
      <c r="R8" s="679">
        <v>501985.74379100004</v>
      </c>
      <c r="S8" s="679">
        <v>343831</v>
      </c>
      <c r="T8" s="679">
        <v>20677.428435000009</v>
      </c>
    </row>
    <row r="9" spans="1:39" s="428" customFormat="1">
      <c r="A9" s="436">
        <v>45107</v>
      </c>
      <c r="B9" s="679">
        <v>22</v>
      </c>
      <c r="C9" s="679">
        <v>7345</v>
      </c>
      <c r="D9" s="679">
        <v>643.72920520000002</v>
      </c>
      <c r="E9" s="679">
        <v>6684898</v>
      </c>
      <c r="F9" s="679">
        <v>264073.47673879983</v>
      </c>
      <c r="G9" s="679">
        <v>516134</v>
      </c>
      <c r="H9" s="679">
        <v>49726.128844999999</v>
      </c>
      <c r="I9" s="679">
        <v>6011459</v>
      </c>
      <c r="J9" s="679">
        <v>151599.04170950002</v>
      </c>
      <c r="K9" s="679">
        <v>14623</v>
      </c>
      <c r="L9" s="679">
        <v>1165.266095</v>
      </c>
      <c r="M9" s="679">
        <v>0</v>
      </c>
      <c r="N9" s="679">
        <v>0</v>
      </c>
      <c r="O9" s="679">
        <v>0</v>
      </c>
      <c r="P9" s="679">
        <v>0</v>
      </c>
      <c r="Q9" s="679">
        <v>13234459</v>
      </c>
      <c r="R9" s="679">
        <v>467207.64259349986</v>
      </c>
      <c r="S9" s="679">
        <v>341207</v>
      </c>
      <c r="T9" s="679">
        <v>18930.741814199995</v>
      </c>
    </row>
    <row r="10" spans="1:39" s="420" customFormat="1">
      <c r="A10" s="436">
        <v>45138</v>
      </c>
      <c r="B10" s="679">
        <v>21</v>
      </c>
      <c r="C10" s="679">
        <v>6216</v>
      </c>
      <c r="D10" s="679">
        <v>363.5665656000001</v>
      </c>
      <c r="E10" s="679">
        <v>5541586</v>
      </c>
      <c r="F10" s="679">
        <v>237146.18724440003</v>
      </c>
      <c r="G10" s="679">
        <v>451072</v>
      </c>
      <c r="H10" s="679">
        <v>43982.143710000004</v>
      </c>
      <c r="I10" s="679">
        <v>3968233</v>
      </c>
      <c r="J10" s="679">
        <v>105068.70110149999</v>
      </c>
      <c r="K10" s="679">
        <v>10198</v>
      </c>
      <c r="L10" s="679">
        <v>816.86188500000003</v>
      </c>
      <c r="M10" s="679">
        <v>0</v>
      </c>
      <c r="N10" s="679">
        <v>0</v>
      </c>
      <c r="O10" s="679">
        <v>0</v>
      </c>
      <c r="P10" s="679">
        <v>0</v>
      </c>
      <c r="Q10" s="679">
        <v>9977305</v>
      </c>
      <c r="R10" s="679">
        <v>387377.46050649998</v>
      </c>
      <c r="S10" s="679">
        <v>368926</v>
      </c>
      <c r="T10" s="679">
        <v>21846.216273099999</v>
      </c>
    </row>
    <row r="11" spans="1:39">
      <c r="A11" s="676">
        <v>45169</v>
      </c>
      <c r="B11" s="679">
        <v>22</v>
      </c>
      <c r="C11" s="679">
        <v>12644</v>
      </c>
      <c r="D11" s="679">
        <v>646.96988439999973</v>
      </c>
      <c r="E11" s="679">
        <v>5886284</v>
      </c>
      <c r="F11" s="679">
        <v>232923.99282739998</v>
      </c>
      <c r="G11" s="679">
        <v>480041</v>
      </c>
      <c r="H11" s="679">
        <v>45161.041382499985</v>
      </c>
      <c r="I11" s="679">
        <v>4473203</v>
      </c>
      <c r="J11" s="679">
        <v>118491.28603750002</v>
      </c>
      <c r="K11" s="679">
        <v>8941</v>
      </c>
      <c r="L11" s="679">
        <v>708.32124999999985</v>
      </c>
      <c r="M11" s="679">
        <v>0</v>
      </c>
      <c r="N11" s="679">
        <v>0</v>
      </c>
      <c r="O11" s="679">
        <v>0</v>
      </c>
      <c r="P11" s="679">
        <v>0</v>
      </c>
      <c r="Q11" s="679">
        <v>10861113</v>
      </c>
      <c r="R11" s="679">
        <v>397931.61138179997</v>
      </c>
      <c r="S11" s="679">
        <v>330927</v>
      </c>
      <c r="T11" s="679">
        <v>20415.730546899998</v>
      </c>
    </row>
    <row r="12" spans="1:39" ht="15.75">
      <c r="A12" s="451"/>
      <c r="B12" s="452"/>
      <c r="C12" s="453"/>
      <c r="D12" s="453"/>
      <c r="E12" s="453"/>
      <c r="F12" s="453"/>
      <c r="G12" s="453"/>
      <c r="H12" s="454"/>
      <c r="I12" s="453"/>
      <c r="J12" s="453"/>
      <c r="K12" s="453"/>
      <c r="L12" s="454"/>
      <c r="M12" s="455"/>
      <c r="N12" s="455"/>
      <c r="O12" s="455"/>
      <c r="P12" s="455"/>
      <c r="Q12" s="455"/>
      <c r="R12" s="455"/>
      <c r="T12" s="457"/>
    </row>
    <row r="13" spans="1:39" ht="24" customHeight="1">
      <c r="A13" s="1555" t="s">
        <v>798</v>
      </c>
      <c r="B13" s="1555"/>
      <c r="C13" s="1555"/>
      <c r="D13" s="1555"/>
      <c r="E13" s="1555"/>
      <c r="F13" s="1555"/>
      <c r="G13" s="1555"/>
      <c r="H13" s="1555"/>
      <c r="I13" s="1555"/>
      <c r="J13" s="1555"/>
      <c r="K13" s="1555"/>
      <c r="L13" s="1555"/>
      <c r="M13" s="1555"/>
      <c r="N13" s="1555"/>
      <c r="O13" s="1555"/>
      <c r="P13" s="1555"/>
      <c r="Q13" s="1555"/>
      <c r="R13" s="1555"/>
    </row>
    <row r="14" spans="1:39" ht="48.75" customHeight="1">
      <c r="A14" s="1556" t="s">
        <v>788</v>
      </c>
      <c r="B14" s="1556" t="s">
        <v>799</v>
      </c>
      <c r="C14" s="1542" t="s">
        <v>814</v>
      </c>
      <c r="D14" s="1543"/>
      <c r="E14" s="1543"/>
      <c r="F14" s="1544"/>
      <c r="G14" s="1542" t="s">
        <v>801</v>
      </c>
      <c r="H14" s="1543"/>
      <c r="I14" s="1543"/>
      <c r="J14" s="1544"/>
      <c r="K14" s="1542" t="s">
        <v>802</v>
      </c>
      <c r="L14" s="1543"/>
      <c r="M14" s="1543"/>
      <c r="N14" s="1544"/>
      <c r="O14" s="1558" t="s">
        <v>815</v>
      </c>
      <c r="P14" s="1558"/>
      <c r="Q14" s="1559" t="s">
        <v>807</v>
      </c>
      <c r="R14" s="1559"/>
    </row>
    <row r="15" spans="1:39" ht="20.25" customHeight="1">
      <c r="A15" s="1563"/>
      <c r="B15" s="1563"/>
      <c r="C15" s="1560" t="s">
        <v>816</v>
      </c>
      <c r="D15" s="1561"/>
      <c r="E15" s="1560" t="s">
        <v>817</v>
      </c>
      <c r="F15" s="1561"/>
      <c r="G15" s="1560" t="s">
        <v>816</v>
      </c>
      <c r="H15" s="1561"/>
      <c r="I15" s="1560" t="s">
        <v>817</v>
      </c>
      <c r="J15" s="1561"/>
      <c r="K15" s="1560" t="s">
        <v>816</v>
      </c>
      <c r="L15" s="1561"/>
      <c r="M15" s="1560" t="s">
        <v>817</v>
      </c>
      <c r="N15" s="1561"/>
      <c r="O15" s="1562" t="s">
        <v>808</v>
      </c>
      <c r="P15" s="1556" t="s">
        <v>818</v>
      </c>
      <c r="Q15" s="1556" t="s">
        <v>808</v>
      </c>
      <c r="R15" s="1556" t="s">
        <v>818</v>
      </c>
    </row>
    <row r="16" spans="1:39" ht="38.25">
      <c r="A16" s="1557"/>
      <c r="B16" s="1557"/>
      <c r="C16" s="449" t="s">
        <v>808</v>
      </c>
      <c r="D16" s="450" t="s">
        <v>809</v>
      </c>
      <c r="E16" s="449" t="s">
        <v>808</v>
      </c>
      <c r="F16" s="450" t="s">
        <v>809</v>
      </c>
      <c r="G16" s="449" t="s">
        <v>808</v>
      </c>
      <c r="H16" s="450" t="s">
        <v>809</v>
      </c>
      <c r="I16" s="449" t="s">
        <v>808</v>
      </c>
      <c r="J16" s="450" t="s">
        <v>809</v>
      </c>
      <c r="K16" s="449" t="s">
        <v>808</v>
      </c>
      <c r="L16" s="450" t="s">
        <v>812</v>
      </c>
      <c r="M16" s="449" t="s">
        <v>808</v>
      </c>
      <c r="N16" s="450" t="s">
        <v>812</v>
      </c>
      <c r="O16" s="1552"/>
      <c r="P16" s="1557"/>
      <c r="Q16" s="1557"/>
      <c r="R16" s="1557"/>
      <c r="U16" s="420"/>
    </row>
    <row r="17" spans="1:20" s="420" customFormat="1">
      <c r="A17" s="680" t="s">
        <v>249</v>
      </c>
      <c r="B17" s="681">
        <v>258</v>
      </c>
      <c r="C17" s="681">
        <v>1297966</v>
      </c>
      <c r="D17" s="681">
        <v>298600.804726</v>
      </c>
      <c r="E17" s="681">
        <v>1012065</v>
      </c>
      <c r="F17" s="681">
        <v>246709.29375499999</v>
      </c>
      <c r="G17" s="681">
        <v>1842</v>
      </c>
      <c r="H17" s="681">
        <v>328.95600999999994</v>
      </c>
      <c r="I17" s="681">
        <v>1468</v>
      </c>
      <c r="J17" s="681">
        <v>258.10328600000003</v>
      </c>
      <c r="K17" s="681">
        <v>64311555</v>
      </c>
      <c r="L17" s="681">
        <v>4458036.9539179998</v>
      </c>
      <c r="M17" s="681">
        <v>57552325</v>
      </c>
      <c r="N17" s="681">
        <v>3733548.5191899994</v>
      </c>
      <c r="O17" s="681">
        <v>124177221</v>
      </c>
      <c r="P17" s="681">
        <v>8737482.6251830012</v>
      </c>
      <c r="Q17" s="681">
        <v>108373</v>
      </c>
      <c r="R17" s="681">
        <v>7901.3302567500004</v>
      </c>
    </row>
    <row r="18" spans="1:20" s="420" customFormat="1">
      <c r="A18" s="680" t="s">
        <v>79</v>
      </c>
      <c r="B18" s="678">
        <f>SUM(B19:B23)</f>
        <v>107</v>
      </c>
      <c r="C18" s="678">
        <f t="shared" ref="C18:P18" si="1">SUM(C19:C23)</f>
        <v>2248875</v>
      </c>
      <c r="D18" s="678">
        <f t="shared" si="1"/>
        <v>452405.95200599998</v>
      </c>
      <c r="E18" s="678">
        <f t="shared" si="1"/>
        <v>1774079</v>
      </c>
      <c r="F18" s="678">
        <f t="shared" si="1"/>
        <v>390770.07167400001</v>
      </c>
      <c r="G18" s="678">
        <f t="shared" si="1"/>
        <v>3463</v>
      </c>
      <c r="H18" s="678">
        <f t="shared" si="1"/>
        <v>626.25967800000001</v>
      </c>
      <c r="I18" s="678">
        <f t="shared" si="1"/>
        <v>1842</v>
      </c>
      <c r="J18" s="678">
        <f t="shared" si="1"/>
        <v>326.00665600000013</v>
      </c>
      <c r="K18" s="678">
        <f t="shared" si="1"/>
        <v>64595827</v>
      </c>
      <c r="L18" s="678">
        <f t="shared" si="1"/>
        <v>3490461.3282030011</v>
      </c>
      <c r="M18" s="678">
        <f t="shared" si="1"/>
        <v>59091445</v>
      </c>
      <c r="N18" s="678">
        <f t="shared" si="1"/>
        <v>3108205.1341710011</v>
      </c>
      <c r="O18" s="678">
        <f t="shared" si="1"/>
        <v>127715531</v>
      </c>
      <c r="P18" s="678">
        <f t="shared" si="1"/>
        <v>7442794.7523880024</v>
      </c>
      <c r="Q18" s="678">
        <f>Q23</f>
        <v>157745</v>
      </c>
      <c r="R18" s="678">
        <f>R23</f>
        <v>11239.095480250002</v>
      </c>
    </row>
    <row r="19" spans="1:20" s="420" customFormat="1">
      <c r="A19" s="676">
        <v>45044</v>
      </c>
      <c r="B19" s="679">
        <v>19</v>
      </c>
      <c r="C19" s="679">
        <v>319931</v>
      </c>
      <c r="D19" s="679">
        <v>50095.587567000002</v>
      </c>
      <c r="E19" s="679">
        <v>294133</v>
      </c>
      <c r="F19" s="679">
        <v>52505.520806</v>
      </c>
      <c r="G19" s="679">
        <v>84</v>
      </c>
      <c r="H19" s="679">
        <v>15.778551999999999</v>
      </c>
      <c r="I19" s="679">
        <v>23</v>
      </c>
      <c r="J19" s="679">
        <v>3.8851789999999999</v>
      </c>
      <c r="K19" s="679">
        <v>7878674</v>
      </c>
      <c r="L19" s="679">
        <v>425294.83744300011</v>
      </c>
      <c r="M19" s="679">
        <v>7273144</v>
      </c>
      <c r="N19" s="679">
        <v>386965.96021699999</v>
      </c>
      <c r="O19" s="679">
        <v>15765989</v>
      </c>
      <c r="P19" s="679">
        <v>914881.56976400025</v>
      </c>
      <c r="Q19" s="679">
        <v>102658</v>
      </c>
      <c r="R19" s="679">
        <v>8761.5978720000003</v>
      </c>
    </row>
    <row r="20" spans="1:20" s="420" customFormat="1">
      <c r="A20" s="676">
        <v>45077</v>
      </c>
      <c r="B20" s="679">
        <v>23</v>
      </c>
      <c r="C20" s="679">
        <v>374942</v>
      </c>
      <c r="D20" s="679">
        <v>103270.419859</v>
      </c>
      <c r="E20" s="679">
        <v>304703</v>
      </c>
      <c r="F20" s="679">
        <v>93962.548064999995</v>
      </c>
      <c r="G20" s="679">
        <v>537</v>
      </c>
      <c r="H20" s="679">
        <v>99.021946999999997</v>
      </c>
      <c r="I20" s="679">
        <v>114</v>
      </c>
      <c r="J20" s="679">
        <v>20.336932999999998</v>
      </c>
      <c r="K20" s="679">
        <v>12845852</v>
      </c>
      <c r="L20" s="679">
        <v>676231.67237699998</v>
      </c>
      <c r="M20" s="679">
        <v>10708833</v>
      </c>
      <c r="N20" s="679">
        <v>535259.64428600005</v>
      </c>
      <c r="O20" s="679">
        <v>24234981</v>
      </c>
      <c r="P20" s="679">
        <v>1408843.6434670002</v>
      </c>
      <c r="Q20" s="679">
        <v>158574</v>
      </c>
      <c r="R20" s="679">
        <v>10601.00000025</v>
      </c>
    </row>
    <row r="21" spans="1:20" s="420" customFormat="1">
      <c r="A21" s="676">
        <v>45107</v>
      </c>
      <c r="B21" s="679">
        <v>22</v>
      </c>
      <c r="C21" s="679">
        <v>531012</v>
      </c>
      <c r="D21" s="679">
        <v>91546.508063999994</v>
      </c>
      <c r="E21" s="679">
        <v>360953</v>
      </c>
      <c r="F21" s="679">
        <v>62997.624867000006</v>
      </c>
      <c r="G21" s="679">
        <v>636</v>
      </c>
      <c r="H21" s="679">
        <v>115.98102499999999</v>
      </c>
      <c r="I21" s="679">
        <v>501</v>
      </c>
      <c r="J21" s="679">
        <v>89.563743000000102</v>
      </c>
      <c r="K21" s="679">
        <v>15349568</v>
      </c>
      <c r="L21" s="679">
        <v>798841.22990800091</v>
      </c>
      <c r="M21" s="679">
        <v>13747884</v>
      </c>
      <c r="N21" s="679">
        <v>686068.75778500002</v>
      </c>
      <c r="O21" s="679">
        <v>29990554</v>
      </c>
      <c r="P21" s="679">
        <v>1639659.6653920009</v>
      </c>
      <c r="Q21" s="679">
        <v>142896</v>
      </c>
      <c r="R21" s="679">
        <v>11576.720421500002</v>
      </c>
    </row>
    <row r="22" spans="1:20">
      <c r="A22" s="676">
        <v>45138</v>
      </c>
      <c r="B22" s="679">
        <v>21</v>
      </c>
      <c r="C22" s="679">
        <v>402602</v>
      </c>
      <c r="D22" s="679">
        <v>112485.17651600001</v>
      </c>
      <c r="E22" s="679">
        <v>384893</v>
      </c>
      <c r="F22" s="679">
        <v>113271.077936</v>
      </c>
      <c r="G22" s="679">
        <v>929</v>
      </c>
      <c r="H22" s="679">
        <v>166.76815400000001</v>
      </c>
      <c r="I22" s="679">
        <v>482</v>
      </c>
      <c r="J22" s="679">
        <v>83.910801000000006</v>
      </c>
      <c r="K22" s="679">
        <v>12129709</v>
      </c>
      <c r="L22" s="679">
        <v>652793.58219600003</v>
      </c>
      <c r="M22" s="679">
        <v>12114123</v>
      </c>
      <c r="N22" s="679">
        <v>644855.02501800004</v>
      </c>
      <c r="O22" s="679">
        <v>25032738</v>
      </c>
      <c r="P22" s="679">
        <v>1523655.5406210001</v>
      </c>
      <c r="Q22" s="679">
        <v>168338</v>
      </c>
      <c r="R22" s="679">
        <v>10930.7324185</v>
      </c>
      <c r="S22" s="458"/>
      <c r="T22" s="458"/>
    </row>
    <row r="23" spans="1:20">
      <c r="A23" s="676">
        <v>45169</v>
      </c>
      <c r="B23" s="679">
        <v>22</v>
      </c>
      <c r="C23" s="679">
        <v>620388</v>
      </c>
      <c r="D23" s="679">
        <v>95008.26</v>
      </c>
      <c r="E23" s="679">
        <v>429397</v>
      </c>
      <c r="F23" s="679">
        <v>68033.3</v>
      </c>
      <c r="G23" s="679">
        <v>1277</v>
      </c>
      <c r="H23" s="679">
        <v>228.71</v>
      </c>
      <c r="I23" s="679">
        <v>722</v>
      </c>
      <c r="J23" s="679">
        <v>128.31</v>
      </c>
      <c r="K23" s="679">
        <v>16392024</v>
      </c>
      <c r="L23" s="679">
        <v>937300.00627899996</v>
      </c>
      <c r="M23" s="679">
        <v>15247461</v>
      </c>
      <c r="N23" s="679">
        <v>855055.74686500104</v>
      </c>
      <c r="O23" s="679">
        <v>32691269</v>
      </c>
      <c r="P23" s="679">
        <v>1955754.333144001</v>
      </c>
      <c r="Q23" s="679">
        <v>157745</v>
      </c>
      <c r="R23" s="679">
        <v>11239.095480250002</v>
      </c>
      <c r="S23" s="458"/>
      <c r="T23" s="458"/>
    </row>
    <row r="24" spans="1:20">
      <c r="L24" s="459"/>
      <c r="M24" s="459"/>
      <c r="N24" s="459"/>
      <c r="O24" s="458"/>
      <c r="P24" s="458"/>
      <c r="Q24" s="460"/>
      <c r="R24" s="460"/>
      <c r="S24" s="458"/>
      <c r="T24" s="458"/>
    </row>
    <row r="25" spans="1:20">
      <c r="A25" s="682" t="str">
        <f>[1]Verif!F6</f>
        <v>$ indicates as on August 31, 2023</v>
      </c>
      <c r="D25" s="461"/>
      <c r="E25" s="459"/>
      <c r="F25" s="459"/>
      <c r="G25" s="459"/>
      <c r="H25" s="459"/>
      <c r="I25" s="459"/>
      <c r="J25" s="459"/>
      <c r="K25" s="459"/>
      <c r="L25" s="462"/>
      <c r="M25" s="462"/>
      <c r="N25" s="462"/>
      <c r="O25" s="458"/>
      <c r="P25" s="458"/>
      <c r="Q25" s="460"/>
      <c r="R25" s="460"/>
    </row>
    <row r="26" spans="1:20">
      <c r="A26" s="463" t="s">
        <v>796</v>
      </c>
    </row>
    <row r="28" spans="1:20">
      <c r="A28" s="463"/>
      <c r="B28" s="463"/>
      <c r="C28" s="463"/>
      <c r="D28" s="463"/>
      <c r="E28" s="463"/>
      <c r="F28" s="463"/>
    </row>
  </sheetData>
  <mergeCells count="32">
    <mergeCell ref="A13:R13"/>
    <mergeCell ref="Q15:Q16"/>
    <mergeCell ref="R15:R16"/>
    <mergeCell ref="O14:P14"/>
    <mergeCell ref="Q14:R14"/>
    <mergeCell ref="C15:D15"/>
    <mergeCell ref="E15:F15"/>
    <mergeCell ref="G15:H15"/>
    <mergeCell ref="I15:J15"/>
    <mergeCell ref="K15:L15"/>
    <mergeCell ref="M15:N15"/>
    <mergeCell ref="O15:O16"/>
    <mergeCell ref="P15:P16"/>
    <mergeCell ref="A14:A16"/>
    <mergeCell ref="B14:B16"/>
    <mergeCell ref="C14:F14"/>
    <mergeCell ref="G14:J14"/>
    <mergeCell ref="K14:N14"/>
    <mergeCell ref="A1:T1"/>
    <mergeCell ref="V1:AM1"/>
    <mergeCell ref="A2:T2"/>
    <mergeCell ref="A3:A4"/>
    <mergeCell ref="B3:B4"/>
    <mergeCell ref="C3:D3"/>
    <mergeCell ref="E3:F3"/>
    <mergeCell ref="G3:H3"/>
    <mergeCell ref="I3:J3"/>
    <mergeCell ref="K3:L3"/>
    <mergeCell ref="M3:N3"/>
    <mergeCell ref="O3:P3"/>
    <mergeCell ref="Q3:R3"/>
    <mergeCell ref="S3:T3"/>
  </mergeCells>
  <printOptions horizontalCentered="1"/>
  <pageMargins left="0.7" right="0.7" top="0.75" bottom="0.75" header="0.3" footer="0.3"/>
  <pageSetup scale="1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workbookViewId="0">
      <selection sqref="A1:T1"/>
    </sheetView>
  </sheetViews>
  <sheetFormatPr defaultColWidth="9.140625" defaultRowHeight="12.75"/>
  <cols>
    <col min="1" max="1" width="13.140625" style="420" customWidth="1"/>
    <col min="2" max="2" width="7.140625" style="420" customWidth="1"/>
    <col min="3" max="4" width="10.5703125" style="420" customWidth="1"/>
    <col min="5" max="6" width="8.28515625" style="420" customWidth="1"/>
    <col min="7" max="20" width="8.85546875" style="420" customWidth="1"/>
    <col min="21" max="23" width="10.5703125" style="420" customWidth="1"/>
    <col min="24" max="16384" width="9.140625" style="420"/>
  </cols>
  <sheetData>
    <row r="1" spans="1:20" ht="15.75">
      <c r="A1" s="1566" t="s">
        <v>819</v>
      </c>
      <c r="B1" s="1566"/>
      <c r="C1" s="1566"/>
      <c r="D1" s="1566"/>
      <c r="E1" s="1566"/>
      <c r="F1" s="1566"/>
      <c r="G1" s="1566"/>
      <c r="H1" s="1566"/>
      <c r="I1" s="1566"/>
      <c r="J1" s="1566"/>
      <c r="K1" s="1566"/>
      <c r="L1" s="1566"/>
      <c r="M1" s="1566"/>
      <c r="N1" s="1566"/>
      <c r="O1" s="1566"/>
      <c r="P1" s="1566"/>
      <c r="Q1" s="1566"/>
      <c r="R1" s="1566"/>
      <c r="S1" s="1566"/>
      <c r="T1" s="1566"/>
    </row>
    <row r="2" spans="1:20" ht="16.5" customHeight="1">
      <c r="A2" s="1556" t="s">
        <v>788</v>
      </c>
      <c r="B2" s="1556" t="s">
        <v>799</v>
      </c>
      <c r="C2" s="1567" t="s">
        <v>768</v>
      </c>
      <c r="D2" s="1567"/>
      <c r="E2" s="1567"/>
      <c r="F2" s="1567"/>
      <c r="G2" s="1567"/>
      <c r="H2" s="1567"/>
      <c r="I2" s="1567"/>
      <c r="J2" s="1567"/>
      <c r="K2" s="1567"/>
      <c r="L2" s="1568"/>
      <c r="M2" s="1569" t="s">
        <v>798</v>
      </c>
      <c r="N2" s="1567"/>
      <c r="O2" s="1567"/>
      <c r="P2" s="1567"/>
      <c r="Q2" s="1567"/>
      <c r="R2" s="1567"/>
      <c r="S2" s="1567"/>
      <c r="T2" s="1568"/>
    </row>
    <row r="3" spans="1:20" ht="62.25" customHeight="1">
      <c r="A3" s="1563"/>
      <c r="B3" s="1563"/>
      <c r="C3" s="1570" t="s">
        <v>820</v>
      </c>
      <c r="D3" s="1571"/>
      <c r="E3" s="1570" t="s">
        <v>821</v>
      </c>
      <c r="F3" s="1571"/>
      <c r="G3" s="1570" t="s">
        <v>822</v>
      </c>
      <c r="H3" s="1571"/>
      <c r="I3" s="1564" t="s">
        <v>806</v>
      </c>
      <c r="J3" s="1565"/>
      <c r="K3" s="1559" t="s">
        <v>807</v>
      </c>
      <c r="L3" s="1559"/>
      <c r="M3" s="1564" t="s">
        <v>823</v>
      </c>
      <c r="N3" s="1565"/>
      <c r="O3" s="1564" t="s">
        <v>824</v>
      </c>
      <c r="P3" s="1565"/>
      <c r="Q3" s="1564" t="s">
        <v>815</v>
      </c>
      <c r="R3" s="1565"/>
      <c r="S3" s="1559" t="s">
        <v>807</v>
      </c>
      <c r="T3" s="1559"/>
    </row>
    <row r="4" spans="1:20" s="465" customFormat="1" ht="63.75" customHeight="1">
      <c r="A4" s="1563"/>
      <c r="B4" s="1557"/>
      <c r="C4" s="449" t="s">
        <v>808</v>
      </c>
      <c r="D4" s="450" t="s">
        <v>809</v>
      </c>
      <c r="E4" s="449" t="s">
        <v>808</v>
      </c>
      <c r="F4" s="450" t="s">
        <v>809</v>
      </c>
      <c r="G4" s="449" t="s">
        <v>808</v>
      </c>
      <c r="H4" s="450" t="s">
        <v>809</v>
      </c>
      <c r="I4" s="449" t="s">
        <v>808</v>
      </c>
      <c r="J4" s="450" t="s">
        <v>809</v>
      </c>
      <c r="K4" s="449" t="s">
        <v>808</v>
      </c>
      <c r="L4" s="464" t="s">
        <v>813</v>
      </c>
      <c r="M4" s="449" t="s">
        <v>808</v>
      </c>
      <c r="N4" s="450" t="s">
        <v>809</v>
      </c>
      <c r="O4" s="449" t="s">
        <v>808</v>
      </c>
      <c r="P4" s="450" t="s">
        <v>809</v>
      </c>
      <c r="Q4" s="449" t="s">
        <v>808</v>
      </c>
      <c r="R4" s="450" t="s">
        <v>809</v>
      </c>
      <c r="S4" s="449" t="s">
        <v>808</v>
      </c>
      <c r="T4" s="464" t="s">
        <v>825</v>
      </c>
    </row>
    <row r="5" spans="1:20" s="428" customFormat="1" ht="15.75" customHeight="1">
      <c r="A5" s="680" t="s">
        <v>78</v>
      </c>
      <c r="B5" s="683">
        <v>251</v>
      </c>
      <c r="C5" s="683">
        <v>5205372</v>
      </c>
      <c r="D5" s="683">
        <v>202258.251995</v>
      </c>
      <c r="E5" s="683">
        <v>17288</v>
      </c>
      <c r="F5" s="683">
        <v>1303.6310500000002</v>
      </c>
      <c r="G5" s="683">
        <v>28551</v>
      </c>
      <c r="H5" s="683">
        <v>1369.99099</v>
      </c>
      <c r="I5" s="683">
        <v>5251211</v>
      </c>
      <c r="J5" s="683">
        <v>204932.34280999997</v>
      </c>
      <c r="K5" s="683">
        <v>45940</v>
      </c>
      <c r="L5" s="683">
        <v>1928.5748199999998</v>
      </c>
      <c r="M5" s="683">
        <v>35438</v>
      </c>
      <c r="N5" s="683">
        <v>1045.1057914999999</v>
      </c>
      <c r="O5" s="683">
        <v>33305</v>
      </c>
      <c r="P5" s="683">
        <v>944.35459750000007</v>
      </c>
      <c r="Q5" s="683">
        <v>68743</v>
      </c>
      <c r="R5" s="683">
        <v>1989.4556799999998</v>
      </c>
      <c r="S5" s="678">
        <v>0</v>
      </c>
      <c r="T5" s="678">
        <v>0</v>
      </c>
    </row>
    <row r="6" spans="1:20" s="428" customFormat="1" ht="15.75" customHeight="1">
      <c r="A6" s="680" t="s">
        <v>79</v>
      </c>
      <c r="B6" s="683">
        <f>SUM(B7:B11)</f>
        <v>103</v>
      </c>
      <c r="C6" s="683">
        <f t="shared" ref="C6:J6" si="0">SUM(C7:C11)</f>
        <v>2397425</v>
      </c>
      <c r="D6" s="683">
        <f t="shared" si="0"/>
        <v>102737.15</v>
      </c>
      <c r="E6" s="683">
        <f t="shared" si="0"/>
        <v>0</v>
      </c>
      <c r="F6" s="683">
        <f t="shared" si="0"/>
        <v>0</v>
      </c>
      <c r="G6" s="683">
        <f t="shared" si="0"/>
        <v>13107</v>
      </c>
      <c r="H6" s="683">
        <f t="shared" si="0"/>
        <v>603.49365</v>
      </c>
      <c r="I6" s="683">
        <f t="shared" si="0"/>
        <v>2410532</v>
      </c>
      <c r="J6" s="683">
        <f t="shared" si="0"/>
        <v>103340.64578000001</v>
      </c>
      <c r="K6" s="683">
        <f>K11</f>
        <v>57563</v>
      </c>
      <c r="L6" s="683">
        <f>L11</f>
        <v>2698</v>
      </c>
      <c r="M6" s="683">
        <f>SUM(M7:M11)</f>
        <v>154</v>
      </c>
      <c r="N6" s="683">
        <f t="shared" ref="N6:R6" si="1">SUM(N7:N11)</f>
        <v>5.4449999999999994</v>
      </c>
      <c r="O6" s="683">
        <f t="shared" si="1"/>
        <v>0</v>
      </c>
      <c r="P6" s="683">
        <f t="shared" si="1"/>
        <v>0</v>
      </c>
      <c r="Q6" s="683">
        <f t="shared" si="1"/>
        <v>154</v>
      </c>
      <c r="R6" s="683">
        <f t="shared" si="1"/>
        <v>5.4450600000000007</v>
      </c>
      <c r="S6" s="683">
        <f>S11</f>
        <v>100</v>
      </c>
      <c r="T6" s="683">
        <f>T11</f>
        <v>3.45</v>
      </c>
    </row>
    <row r="7" spans="1:20" s="428" customFormat="1" ht="15.75" customHeight="1">
      <c r="A7" s="676">
        <v>45044</v>
      </c>
      <c r="B7" s="684">
        <v>17</v>
      </c>
      <c r="C7" s="684">
        <v>329283</v>
      </c>
      <c r="D7" s="684">
        <v>13979</v>
      </c>
      <c r="E7" s="684">
        <v>0</v>
      </c>
      <c r="F7" s="684">
        <v>0</v>
      </c>
      <c r="G7" s="684">
        <v>1789</v>
      </c>
      <c r="H7" s="684">
        <v>86.053650000000005</v>
      </c>
      <c r="I7" s="684">
        <v>331072</v>
      </c>
      <c r="J7" s="684">
        <v>14065.05365</v>
      </c>
      <c r="K7" s="684">
        <v>44448</v>
      </c>
      <c r="L7" s="684">
        <v>1902.5776599999999</v>
      </c>
      <c r="M7" s="684">
        <v>0</v>
      </c>
      <c r="N7" s="684">
        <v>0</v>
      </c>
      <c r="O7" s="684">
        <v>0</v>
      </c>
      <c r="P7" s="684">
        <v>0</v>
      </c>
      <c r="Q7" s="684">
        <v>0</v>
      </c>
      <c r="R7" s="684">
        <v>0</v>
      </c>
      <c r="S7" s="684">
        <v>0</v>
      </c>
      <c r="T7" s="684">
        <v>0</v>
      </c>
    </row>
    <row r="8" spans="1:20" s="428" customFormat="1" ht="15.75" customHeight="1">
      <c r="A8" s="676">
        <v>45077</v>
      </c>
      <c r="B8" s="684">
        <v>22</v>
      </c>
      <c r="C8" s="684">
        <v>425984</v>
      </c>
      <c r="D8" s="684">
        <v>17955</v>
      </c>
      <c r="E8" s="684">
        <v>0</v>
      </c>
      <c r="F8" s="684">
        <v>0</v>
      </c>
      <c r="G8" s="684">
        <v>3230</v>
      </c>
      <c r="H8" s="684">
        <v>148.5</v>
      </c>
      <c r="I8" s="684">
        <v>429214</v>
      </c>
      <c r="J8" s="684">
        <v>18103.5</v>
      </c>
      <c r="K8" s="684">
        <v>50205</v>
      </c>
      <c r="L8" s="684">
        <v>2082</v>
      </c>
      <c r="M8" s="684">
        <v>0</v>
      </c>
      <c r="N8" s="684">
        <v>0</v>
      </c>
      <c r="O8" s="684">
        <v>0</v>
      </c>
      <c r="P8" s="684">
        <v>0</v>
      </c>
      <c r="Q8" s="684">
        <v>0</v>
      </c>
      <c r="R8" s="684">
        <v>0</v>
      </c>
      <c r="S8" s="684">
        <v>0</v>
      </c>
      <c r="T8" s="684">
        <v>0</v>
      </c>
    </row>
    <row r="9" spans="1:20" s="428" customFormat="1" ht="15.75" customHeight="1">
      <c r="A9" s="676">
        <v>45107</v>
      </c>
      <c r="B9" s="684">
        <v>21</v>
      </c>
      <c r="C9" s="684">
        <v>416963</v>
      </c>
      <c r="D9" s="684">
        <v>17182.150000000001</v>
      </c>
      <c r="E9" s="684">
        <v>0</v>
      </c>
      <c r="F9" s="684">
        <v>0</v>
      </c>
      <c r="G9" s="684">
        <v>2595</v>
      </c>
      <c r="H9" s="684">
        <v>120.94</v>
      </c>
      <c r="I9" s="684">
        <v>419558</v>
      </c>
      <c r="J9" s="684">
        <v>17303.092130000001</v>
      </c>
      <c r="K9" s="684">
        <v>50119</v>
      </c>
      <c r="L9" s="684">
        <v>2244.2955249999995</v>
      </c>
      <c r="M9" s="684">
        <v>0</v>
      </c>
      <c r="N9" s="684">
        <v>0</v>
      </c>
      <c r="O9" s="684">
        <v>0</v>
      </c>
      <c r="P9" s="684">
        <v>0</v>
      </c>
      <c r="Q9" s="684">
        <v>0</v>
      </c>
      <c r="R9" s="684">
        <v>0</v>
      </c>
      <c r="S9" s="684">
        <v>0</v>
      </c>
      <c r="T9" s="684">
        <v>0</v>
      </c>
    </row>
    <row r="10" spans="1:20" s="466" customFormat="1" ht="15.75" customHeight="1">
      <c r="A10" s="676">
        <v>45138</v>
      </c>
      <c r="B10" s="684">
        <v>21</v>
      </c>
      <c r="C10" s="684">
        <v>576927</v>
      </c>
      <c r="D10" s="684">
        <v>24896</v>
      </c>
      <c r="E10" s="684">
        <v>0</v>
      </c>
      <c r="F10" s="684">
        <v>0</v>
      </c>
      <c r="G10" s="684">
        <v>2826</v>
      </c>
      <c r="H10" s="684">
        <v>127</v>
      </c>
      <c r="I10" s="684">
        <v>579753</v>
      </c>
      <c r="J10" s="684">
        <v>25023</v>
      </c>
      <c r="K10" s="684">
        <v>59544</v>
      </c>
      <c r="L10" s="684">
        <v>2777</v>
      </c>
      <c r="M10" s="684">
        <v>21</v>
      </c>
      <c r="N10" s="684">
        <v>0.85299999999999998</v>
      </c>
      <c r="O10" s="684">
        <v>0</v>
      </c>
      <c r="P10" s="684">
        <v>0</v>
      </c>
      <c r="Q10" s="684">
        <v>21</v>
      </c>
      <c r="R10" s="684">
        <v>0.85314999999999996</v>
      </c>
      <c r="S10" s="684">
        <v>20</v>
      </c>
      <c r="T10" s="684">
        <v>0.79</v>
      </c>
    </row>
    <row r="11" spans="1:20" s="466" customFormat="1" ht="15.75" customHeight="1">
      <c r="A11" s="676">
        <v>45169</v>
      </c>
      <c r="B11" s="685">
        <v>22</v>
      </c>
      <c r="C11" s="685">
        <v>648268</v>
      </c>
      <c r="D11" s="685">
        <v>28725</v>
      </c>
      <c r="E11" s="685">
        <v>0</v>
      </c>
      <c r="F11" s="685">
        <v>0</v>
      </c>
      <c r="G11" s="685">
        <v>2667</v>
      </c>
      <c r="H11" s="685">
        <v>121</v>
      </c>
      <c r="I11" s="685">
        <v>650935</v>
      </c>
      <c r="J11" s="685">
        <v>28846</v>
      </c>
      <c r="K11" s="686">
        <v>57563</v>
      </c>
      <c r="L11" s="686">
        <v>2698</v>
      </c>
      <c r="M11" s="687">
        <v>133</v>
      </c>
      <c r="N11" s="688">
        <v>4.5919999999999996</v>
      </c>
      <c r="O11" s="687">
        <v>0</v>
      </c>
      <c r="P11" s="687">
        <v>0</v>
      </c>
      <c r="Q11" s="687">
        <v>133</v>
      </c>
      <c r="R11" s="688">
        <v>4.5919100000000004</v>
      </c>
      <c r="S11" s="687">
        <v>100</v>
      </c>
      <c r="T11" s="688">
        <v>3.45</v>
      </c>
    </row>
    <row r="12" spans="1:20">
      <c r="G12" s="467"/>
      <c r="H12" s="467"/>
      <c r="I12" s="467" t="s">
        <v>786</v>
      </c>
      <c r="J12" s="467" t="s">
        <v>786</v>
      </c>
      <c r="K12" s="467"/>
      <c r="L12" s="467"/>
      <c r="M12" s="468"/>
      <c r="N12" s="469"/>
      <c r="O12" s="470"/>
      <c r="P12" s="469"/>
      <c r="Q12" s="468"/>
      <c r="R12" s="469"/>
      <c r="S12" s="468"/>
      <c r="T12" s="469"/>
    </row>
    <row r="13" spans="1:20" ht="18.75" customHeight="1">
      <c r="A13" s="689" t="s">
        <v>1289</v>
      </c>
      <c r="B13" s="471"/>
      <c r="C13" s="472"/>
      <c r="D13" s="472"/>
      <c r="E13" s="467"/>
      <c r="F13" s="467"/>
      <c r="G13" s="467"/>
      <c r="H13" s="467"/>
      <c r="I13" s="467"/>
      <c r="J13" s="467"/>
      <c r="K13" s="467"/>
      <c r="L13" s="467"/>
      <c r="M13" s="468"/>
      <c r="N13" s="469"/>
      <c r="O13" s="470"/>
      <c r="P13" s="469"/>
      <c r="Q13" s="468"/>
      <c r="R13" s="469"/>
      <c r="S13" s="468"/>
      <c r="T13" s="469"/>
    </row>
    <row r="14" spans="1:20" ht="18.75" customHeight="1">
      <c r="A14" s="473" t="s">
        <v>826</v>
      </c>
      <c r="B14" s="474"/>
      <c r="C14" s="474"/>
      <c r="D14" s="474"/>
      <c r="E14" s="474"/>
      <c r="F14" s="474"/>
      <c r="G14" s="474"/>
      <c r="H14" s="474"/>
      <c r="I14" s="474"/>
      <c r="J14" s="474"/>
      <c r="K14" s="474"/>
      <c r="L14" s="474"/>
      <c r="M14" s="474"/>
      <c r="N14" s="474"/>
      <c r="O14" s="475"/>
    </row>
    <row r="15" spans="1:20" ht="18.75" customHeight="1">
      <c r="A15" s="476"/>
      <c r="B15" s="474"/>
      <c r="C15" s="474"/>
      <c r="D15" s="474"/>
      <c r="E15" s="474"/>
      <c r="F15" s="474"/>
      <c r="G15" s="474"/>
      <c r="H15" s="474"/>
      <c r="I15" s="474"/>
      <c r="J15" s="474"/>
      <c r="K15" s="474"/>
      <c r="L15" s="474"/>
      <c r="M15" s="474"/>
      <c r="N15" s="474"/>
    </row>
    <row r="16" spans="1:20" ht="18.75" customHeight="1">
      <c r="A16" s="473"/>
      <c r="E16" s="477"/>
      <c r="F16" s="477"/>
    </row>
    <row r="17" spans="1:6">
      <c r="A17" s="478"/>
      <c r="E17" s="477"/>
      <c r="F17" s="477"/>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workbookViewId="0">
      <selection sqref="A1:Q1"/>
    </sheetView>
  </sheetViews>
  <sheetFormatPr defaultColWidth="8.85546875" defaultRowHeight="15"/>
  <cols>
    <col min="1" max="1" width="13.42578125" style="479" customWidth="1"/>
    <col min="2" max="2" width="8.85546875" style="479"/>
    <col min="3" max="3" width="9.28515625" style="479" bestFit="1" customWidth="1"/>
    <col min="4" max="4" width="10.42578125" style="479" bestFit="1" customWidth="1"/>
    <col min="5" max="6" width="9.140625" style="479" customWidth="1"/>
    <col min="7" max="7" width="11" style="479" customWidth="1"/>
    <col min="8" max="14" width="8.85546875" style="479"/>
    <col min="15" max="15" width="10.85546875" style="479" bestFit="1" customWidth="1"/>
    <col min="16" max="16" width="11.28515625" style="479" customWidth="1"/>
    <col min="17" max="17" width="9.140625" style="479" customWidth="1"/>
    <col min="18" max="16384" width="8.85546875" style="479"/>
  </cols>
  <sheetData>
    <row r="1" spans="1:25">
      <c r="A1" s="1572" t="s">
        <v>827</v>
      </c>
      <c r="B1" s="1572"/>
      <c r="C1" s="1572"/>
      <c r="D1" s="1572"/>
      <c r="E1" s="1572"/>
      <c r="F1" s="1572"/>
      <c r="G1" s="1572"/>
      <c r="H1" s="1572"/>
      <c r="I1" s="1572"/>
      <c r="J1" s="1572"/>
      <c r="K1" s="1572"/>
      <c r="L1" s="1572"/>
      <c r="M1" s="1572"/>
      <c r="N1" s="1572"/>
      <c r="O1" s="1572"/>
      <c r="P1" s="1572"/>
      <c r="Q1" s="1572"/>
    </row>
    <row r="2" spans="1:25" ht="15.75">
      <c r="A2" s="1573" t="s">
        <v>768</v>
      </c>
      <c r="B2" s="1573"/>
      <c r="C2" s="1573"/>
      <c r="D2" s="1573"/>
      <c r="E2" s="1573"/>
      <c r="F2" s="1573"/>
      <c r="G2" s="1573"/>
      <c r="H2" s="1573"/>
      <c r="I2" s="1573"/>
      <c r="J2" s="1573"/>
      <c r="K2" s="1573"/>
      <c r="L2" s="1573"/>
      <c r="M2" s="1573"/>
      <c r="N2" s="1573"/>
    </row>
    <row r="3" spans="1:25" ht="58.5" customHeight="1">
      <c r="A3" s="1574" t="s">
        <v>788</v>
      </c>
      <c r="B3" s="1562" t="s">
        <v>799</v>
      </c>
      <c r="C3" s="1576" t="s">
        <v>828</v>
      </c>
      <c r="D3" s="1577"/>
      <c r="E3" s="1576" t="s">
        <v>829</v>
      </c>
      <c r="F3" s="1577"/>
      <c r="G3" s="1576" t="s">
        <v>830</v>
      </c>
      <c r="H3" s="1577"/>
      <c r="I3" s="1576" t="s">
        <v>831</v>
      </c>
      <c r="J3" s="1577"/>
      <c r="K3" s="1576" t="s">
        <v>139</v>
      </c>
      <c r="L3" s="1577"/>
      <c r="M3" s="1559" t="s">
        <v>807</v>
      </c>
      <c r="N3" s="1559"/>
    </row>
    <row r="4" spans="1:25" ht="60.75" customHeight="1">
      <c r="A4" s="1575"/>
      <c r="B4" s="1552"/>
      <c r="C4" s="449" t="s">
        <v>811</v>
      </c>
      <c r="D4" s="450" t="s">
        <v>809</v>
      </c>
      <c r="E4" s="449" t="s">
        <v>811</v>
      </c>
      <c r="F4" s="450" t="s">
        <v>809</v>
      </c>
      <c r="G4" s="449" t="s">
        <v>811</v>
      </c>
      <c r="H4" s="450" t="s">
        <v>809</v>
      </c>
      <c r="I4" s="449" t="s">
        <v>811</v>
      </c>
      <c r="J4" s="450" t="s">
        <v>809</v>
      </c>
      <c r="K4" s="449" t="s">
        <v>811</v>
      </c>
      <c r="L4" s="450" t="s">
        <v>809</v>
      </c>
      <c r="M4" s="449" t="s">
        <v>808</v>
      </c>
      <c r="N4" s="449" t="s">
        <v>832</v>
      </c>
    </row>
    <row r="5" spans="1:25">
      <c r="A5" s="680" t="s">
        <v>78</v>
      </c>
      <c r="B5" s="681">
        <v>258</v>
      </c>
      <c r="C5" s="681">
        <v>39744</v>
      </c>
      <c r="D5" s="681">
        <v>2823.1296599999991</v>
      </c>
      <c r="E5" s="681">
        <v>2579</v>
      </c>
      <c r="F5" s="681">
        <v>135.93044599999999</v>
      </c>
      <c r="G5" s="681">
        <v>9440</v>
      </c>
      <c r="H5" s="681">
        <v>473.45466999999996</v>
      </c>
      <c r="I5" s="681">
        <v>0</v>
      </c>
      <c r="J5" s="681">
        <v>0</v>
      </c>
      <c r="K5" s="681">
        <v>51763</v>
      </c>
      <c r="L5" s="681">
        <v>3432.514776</v>
      </c>
      <c r="M5" s="681">
        <v>50</v>
      </c>
      <c r="N5" s="681">
        <v>2.7987500000000001</v>
      </c>
    </row>
    <row r="6" spans="1:25" s="480" customFormat="1">
      <c r="A6" s="680" t="s">
        <v>79</v>
      </c>
      <c r="B6" s="678">
        <f>SUM(B7:B11)</f>
        <v>107</v>
      </c>
      <c r="C6" s="678">
        <f t="shared" ref="C6:L6" si="0">SUM(C7:C11)</f>
        <v>75</v>
      </c>
      <c r="D6" s="678">
        <f t="shared" si="0"/>
        <v>3.7293500000000002</v>
      </c>
      <c r="E6" s="678">
        <f t="shared" si="0"/>
        <v>0</v>
      </c>
      <c r="F6" s="678">
        <f t="shared" si="0"/>
        <v>0</v>
      </c>
      <c r="G6" s="678">
        <f t="shared" si="0"/>
        <v>21</v>
      </c>
      <c r="H6" s="678">
        <f t="shared" si="0"/>
        <v>1.0297099999999999</v>
      </c>
      <c r="I6" s="678">
        <f t="shared" si="0"/>
        <v>0</v>
      </c>
      <c r="J6" s="678">
        <f t="shared" si="0"/>
        <v>0</v>
      </c>
      <c r="K6" s="678">
        <f t="shared" si="0"/>
        <v>96</v>
      </c>
      <c r="L6" s="678">
        <f t="shared" si="0"/>
        <v>4.7590599999999998</v>
      </c>
      <c r="M6" s="678" t="str">
        <f>M11</f>
        <v>-</v>
      </c>
      <c r="N6" s="678" t="str">
        <f>N11</f>
        <v>-</v>
      </c>
    </row>
    <row r="7" spans="1:25" s="480" customFormat="1">
      <c r="A7" s="676">
        <v>45044</v>
      </c>
      <c r="B7" s="679">
        <v>19</v>
      </c>
      <c r="C7" s="679">
        <v>73</v>
      </c>
      <c r="D7" s="679">
        <v>3.64575</v>
      </c>
      <c r="E7" s="679">
        <v>0</v>
      </c>
      <c r="F7" s="679">
        <v>0</v>
      </c>
      <c r="G7" s="679">
        <v>17</v>
      </c>
      <c r="H7" s="679">
        <v>0.83731</v>
      </c>
      <c r="I7" s="679">
        <v>0</v>
      </c>
      <c r="J7" s="679">
        <v>0</v>
      </c>
      <c r="K7" s="679">
        <v>90</v>
      </c>
      <c r="L7" s="679">
        <v>4.48306</v>
      </c>
      <c r="M7" s="679">
        <v>4</v>
      </c>
      <c r="N7" s="679">
        <v>0.1656</v>
      </c>
    </row>
    <row r="8" spans="1:25" s="480" customFormat="1">
      <c r="A8" s="676">
        <v>45077</v>
      </c>
      <c r="B8" s="679">
        <v>23</v>
      </c>
      <c r="C8" s="679">
        <v>2</v>
      </c>
      <c r="D8" s="679">
        <v>8.3599999999999994E-2</v>
      </c>
      <c r="E8" s="679">
        <v>0</v>
      </c>
      <c r="F8" s="679">
        <v>0</v>
      </c>
      <c r="G8" s="679">
        <v>4</v>
      </c>
      <c r="H8" s="679">
        <v>0.19239999999999999</v>
      </c>
      <c r="I8" s="679">
        <v>0</v>
      </c>
      <c r="J8" s="679">
        <v>0</v>
      </c>
      <c r="K8" s="679">
        <v>6</v>
      </c>
      <c r="L8" s="679">
        <v>0.27599999999999997</v>
      </c>
      <c r="M8" s="679" t="s">
        <v>330</v>
      </c>
      <c r="N8" s="679" t="s">
        <v>330</v>
      </c>
    </row>
    <row r="9" spans="1:25" s="480" customFormat="1">
      <c r="A9" s="676">
        <v>45107</v>
      </c>
      <c r="B9" s="679">
        <v>22</v>
      </c>
      <c r="C9" s="679">
        <v>0</v>
      </c>
      <c r="D9" s="679">
        <v>0</v>
      </c>
      <c r="E9" s="679">
        <v>0</v>
      </c>
      <c r="F9" s="679">
        <v>0</v>
      </c>
      <c r="G9" s="679">
        <v>0</v>
      </c>
      <c r="H9" s="679">
        <v>0</v>
      </c>
      <c r="I9" s="679">
        <v>0</v>
      </c>
      <c r="J9" s="679">
        <v>0</v>
      </c>
      <c r="K9" s="679">
        <v>0</v>
      </c>
      <c r="L9" s="679">
        <v>0</v>
      </c>
      <c r="M9" s="679" t="s">
        <v>330</v>
      </c>
      <c r="N9" s="679" t="s">
        <v>330</v>
      </c>
    </row>
    <row r="10" spans="1:25" s="475" customFormat="1">
      <c r="A10" s="676">
        <v>45138</v>
      </c>
      <c r="B10" s="679">
        <v>21</v>
      </c>
      <c r="C10" s="679">
        <v>0</v>
      </c>
      <c r="D10" s="679">
        <v>0</v>
      </c>
      <c r="E10" s="679">
        <v>0</v>
      </c>
      <c r="F10" s="679">
        <v>0</v>
      </c>
      <c r="G10" s="679">
        <v>0</v>
      </c>
      <c r="H10" s="679">
        <v>0</v>
      </c>
      <c r="I10" s="679">
        <v>0</v>
      </c>
      <c r="J10" s="679">
        <v>0</v>
      </c>
      <c r="K10" s="679">
        <v>0</v>
      </c>
      <c r="L10" s="679">
        <v>0</v>
      </c>
      <c r="M10" s="679" t="s">
        <v>330</v>
      </c>
      <c r="N10" s="679" t="s">
        <v>330</v>
      </c>
    </row>
    <row r="11" spans="1:25" s="475" customFormat="1">
      <c r="A11" s="676">
        <v>45169</v>
      </c>
      <c r="B11" s="679">
        <v>22</v>
      </c>
      <c r="C11" s="679">
        <v>0</v>
      </c>
      <c r="D11" s="679">
        <v>0</v>
      </c>
      <c r="E11" s="679">
        <v>0</v>
      </c>
      <c r="F11" s="679">
        <v>0</v>
      </c>
      <c r="G11" s="679">
        <v>0</v>
      </c>
      <c r="H11" s="679">
        <v>0</v>
      </c>
      <c r="I11" s="679">
        <v>0</v>
      </c>
      <c r="J11" s="679">
        <v>0</v>
      </c>
      <c r="K11" s="679">
        <v>0</v>
      </c>
      <c r="L11" s="679">
        <v>0</v>
      </c>
      <c r="M11" s="679" t="s">
        <v>330</v>
      </c>
      <c r="N11" s="679" t="s">
        <v>330</v>
      </c>
    </row>
    <row r="12" spans="1:25" s="475" customFormat="1">
      <c r="A12" s="481"/>
      <c r="B12" s="481"/>
      <c r="C12" s="481"/>
      <c r="D12" s="481"/>
      <c r="E12" s="481"/>
      <c r="F12" s="481"/>
      <c r="G12" s="481"/>
      <c r="H12" s="481"/>
      <c r="I12" s="481"/>
      <c r="J12" s="481"/>
      <c r="K12" s="481"/>
      <c r="L12" s="481"/>
      <c r="M12" s="481"/>
      <c r="N12" s="481"/>
    </row>
    <row r="13" spans="1:25" ht="15.75">
      <c r="A13" s="1579" t="s">
        <v>798</v>
      </c>
      <c r="B13" s="1579"/>
      <c r="C13" s="1579"/>
      <c r="D13" s="1579"/>
      <c r="E13" s="1579"/>
      <c r="F13" s="1579"/>
      <c r="G13" s="1579"/>
      <c r="H13" s="1579"/>
      <c r="I13" s="1579"/>
      <c r="J13" s="1579"/>
      <c r="K13" s="482"/>
      <c r="L13" s="482"/>
      <c r="M13" s="483"/>
      <c r="N13" s="482"/>
      <c r="O13" s="483"/>
      <c r="Y13" s="462"/>
    </row>
    <row r="14" spans="1:25" ht="51" customHeight="1">
      <c r="A14" s="1556" t="s">
        <v>160</v>
      </c>
      <c r="B14" s="1556" t="s">
        <v>799</v>
      </c>
      <c r="C14" s="1558" t="s">
        <v>833</v>
      </c>
      <c r="D14" s="1558"/>
      <c r="E14" s="1558"/>
      <c r="F14" s="1558"/>
      <c r="G14" s="1558" t="s">
        <v>139</v>
      </c>
      <c r="H14" s="1542"/>
      <c r="I14" s="1559" t="s">
        <v>807</v>
      </c>
      <c r="J14" s="1559"/>
      <c r="K14" s="482"/>
      <c r="L14" s="482" t="s">
        <v>786</v>
      </c>
      <c r="M14" s="482"/>
      <c r="N14" s="482"/>
      <c r="O14" s="483"/>
      <c r="Y14" s="458"/>
    </row>
    <row r="15" spans="1:25" ht="18.75" customHeight="1">
      <c r="A15" s="1563"/>
      <c r="B15" s="1563"/>
      <c r="C15" s="1580" t="s">
        <v>816</v>
      </c>
      <c r="D15" s="1580"/>
      <c r="E15" s="1560" t="s">
        <v>817</v>
      </c>
      <c r="F15" s="1561"/>
      <c r="G15" s="1562" t="s">
        <v>811</v>
      </c>
      <c r="H15" s="1562" t="s">
        <v>834</v>
      </c>
      <c r="I15" s="1562" t="s">
        <v>811</v>
      </c>
      <c r="J15" s="1578" t="s">
        <v>818</v>
      </c>
      <c r="K15" s="482" t="s">
        <v>786</v>
      </c>
      <c r="L15" s="482"/>
      <c r="M15" s="482"/>
      <c r="N15" s="482"/>
      <c r="O15" s="482"/>
      <c r="Y15" s="456" t="s">
        <v>786</v>
      </c>
    </row>
    <row r="16" spans="1:25" ht="57.75" customHeight="1">
      <c r="A16" s="1563"/>
      <c r="B16" s="1557"/>
      <c r="C16" s="449" t="s">
        <v>808</v>
      </c>
      <c r="D16" s="449" t="s">
        <v>809</v>
      </c>
      <c r="E16" s="449" t="s">
        <v>808</v>
      </c>
      <c r="F16" s="449" t="s">
        <v>809</v>
      </c>
      <c r="G16" s="1552"/>
      <c r="H16" s="1552"/>
      <c r="I16" s="1552"/>
      <c r="J16" s="1578"/>
      <c r="K16" s="482"/>
      <c r="L16" s="482"/>
      <c r="M16" s="482"/>
      <c r="N16" s="482"/>
      <c r="O16" s="482"/>
    </row>
    <row r="17" spans="1:17">
      <c r="A17" s="680" t="s">
        <v>78</v>
      </c>
      <c r="B17" s="690">
        <v>258</v>
      </c>
      <c r="C17" s="690">
        <v>52703</v>
      </c>
      <c r="D17" s="690">
        <v>2777.8</v>
      </c>
      <c r="E17" s="690">
        <v>42885</v>
      </c>
      <c r="F17" s="690">
        <v>2154.8899999999994</v>
      </c>
      <c r="G17" s="690">
        <v>95588</v>
      </c>
      <c r="H17" s="690">
        <v>4932.6900000000014</v>
      </c>
      <c r="I17" s="691" t="s">
        <v>330</v>
      </c>
      <c r="J17" s="691" t="s">
        <v>330</v>
      </c>
      <c r="K17" s="484"/>
      <c r="L17" s="483"/>
      <c r="M17" s="482"/>
      <c r="N17" s="482"/>
      <c r="O17" s="482"/>
    </row>
    <row r="18" spans="1:17" s="480" customFormat="1">
      <c r="A18" s="680" t="s">
        <v>79</v>
      </c>
      <c r="B18" s="692">
        <f>SUM(B19:B23)</f>
        <v>107</v>
      </c>
      <c r="C18" s="692">
        <f t="shared" ref="C18:H18" si="1">SUM(C19:C23)</f>
        <v>0</v>
      </c>
      <c r="D18" s="692">
        <f t="shared" si="1"/>
        <v>0</v>
      </c>
      <c r="E18" s="692">
        <f t="shared" si="1"/>
        <v>0</v>
      </c>
      <c r="F18" s="692">
        <f t="shared" si="1"/>
        <v>0</v>
      </c>
      <c r="G18" s="692">
        <f t="shared" si="1"/>
        <v>0</v>
      </c>
      <c r="H18" s="692">
        <f t="shared" si="1"/>
        <v>0</v>
      </c>
      <c r="I18" s="678" t="str">
        <f>I23</f>
        <v>-</v>
      </c>
      <c r="J18" s="678" t="str">
        <f>J23</f>
        <v>-</v>
      </c>
      <c r="K18" s="485"/>
      <c r="L18" s="485"/>
      <c r="M18" s="485"/>
      <c r="N18" s="485"/>
      <c r="O18" s="485"/>
      <c r="P18" s="485"/>
      <c r="Q18" s="485"/>
    </row>
    <row r="19" spans="1:17" s="480" customFormat="1">
      <c r="A19" s="676">
        <v>45044</v>
      </c>
      <c r="B19" s="693">
        <v>19</v>
      </c>
      <c r="C19" s="693">
        <v>0</v>
      </c>
      <c r="D19" s="693">
        <v>0</v>
      </c>
      <c r="E19" s="693">
        <v>0</v>
      </c>
      <c r="F19" s="693">
        <v>0</v>
      </c>
      <c r="G19" s="693">
        <v>0</v>
      </c>
      <c r="H19" s="693">
        <v>0</v>
      </c>
      <c r="I19" s="679" t="s">
        <v>330</v>
      </c>
      <c r="J19" s="679" t="s">
        <v>330</v>
      </c>
      <c r="K19" s="485"/>
      <c r="L19" s="485"/>
      <c r="M19" s="485"/>
      <c r="N19" s="485"/>
      <c r="O19" s="485"/>
      <c r="P19" s="485"/>
      <c r="Q19" s="485"/>
    </row>
    <row r="20" spans="1:17" s="480" customFormat="1">
      <c r="A20" s="676">
        <v>45077</v>
      </c>
      <c r="B20" s="693">
        <v>23</v>
      </c>
      <c r="C20" s="693">
        <v>0</v>
      </c>
      <c r="D20" s="693">
        <v>0</v>
      </c>
      <c r="E20" s="693">
        <v>0</v>
      </c>
      <c r="F20" s="693">
        <v>0</v>
      </c>
      <c r="G20" s="693">
        <v>0</v>
      </c>
      <c r="H20" s="693">
        <v>0</v>
      </c>
      <c r="I20" s="679" t="s">
        <v>330</v>
      </c>
      <c r="J20" s="679" t="s">
        <v>330</v>
      </c>
      <c r="K20" s="485"/>
      <c r="L20" s="485"/>
      <c r="M20" s="485"/>
      <c r="N20" s="485"/>
      <c r="O20" s="485"/>
      <c r="P20" s="485"/>
      <c r="Q20" s="485"/>
    </row>
    <row r="21" spans="1:17" s="480" customFormat="1">
      <c r="A21" s="676">
        <v>45107</v>
      </c>
      <c r="B21" s="693">
        <v>22</v>
      </c>
      <c r="C21" s="693">
        <v>0</v>
      </c>
      <c r="D21" s="693">
        <v>0</v>
      </c>
      <c r="E21" s="693">
        <v>0</v>
      </c>
      <c r="F21" s="693">
        <v>0</v>
      </c>
      <c r="G21" s="693">
        <v>0</v>
      </c>
      <c r="H21" s="693">
        <v>0</v>
      </c>
      <c r="I21" s="679" t="s">
        <v>330</v>
      </c>
      <c r="J21" s="679" t="s">
        <v>330</v>
      </c>
      <c r="K21" s="485"/>
      <c r="L21" s="485"/>
      <c r="M21" s="485"/>
      <c r="N21" s="485"/>
      <c r="O21" s="485"/>
      <c r="P21" s="485"/>
      <c r="Q21" s="485"/>
    </row>
    <row r="22" spans="1:17" s="475" customFormat="1">
      <c r="A22" s="676">
        <v>45138</v>
      </c>
      <c r="B22" s="693">
        <v>21</v>
      </c>
      <c r="C22" s="693">
        <v>0</v>
      </c>
      <c r="D22" s="693">
        <v>0</v>
      </c>
      <c r="E22" s="693">
        <v>0</v>
      </c>
      <c r="F22" s="693">
        <v>0</v>
      </c>
      <c r="G22" s="693">
        <v>0</v>
      </c>
      <c r="H22" s="693">
        <v>0</v>
      </c>
      <c r="I22" s="679" t="s">
        <v>330</v>
      </c>
      <c r="J22" s="679" t="s">
        <v>330</v>
      </c>
      <c r="M22" s="485"/>
      <c r="N22" s="485"/>
      <c r="O22" s="485"/>
      <c r="P22" s="485"/>
      <c r="Q22" s="485"/>
    </row>
    <row r="23" spans="1:17" s="475" customFormat="1">
      <c r="A23" s="676">
        <v>45169</v>
      </c>
      <c r="B23" s="693">
        <v>22</v>
      </c>
      <c r="C23" s="693">
        <v>0</v>
      </c>
      <c r="D23" s="693">
        <v>0</v>
      </c>
      <c r="E23" s="694">
        <v>0</v>
      </c>
      <c r="F23" s="694">
        <v>0</v>
      </c>
      <c r="G23" s="694">
        <v>0</v>
      </c>
      <c r="H23" s="694">
        <v>0</v>
      </c>
      <c r="I23" s="679" t="s">
        <v>330</v>
      </c>
      <c r="J23" s="679" t="s">
        <v>330</v>
      </c>
      <c r="M23" s="485"/>
      <c r="N23" s="485"/>
      <c r="O23" s="485"/>
      <c r="P23" s="485"/>
      <c r="Q23" s="485"/>
    </row>
    <row r="24" spans="1:17">
      <c r="H24" s="462"/>
      <c r="I24" s="462"/>
      <c r="J24" s="462"/>
      <c r="K24" s="486"/>
      <c r="L24" s="462"/>
      <c r="M24" s="462"/>
      <c r="N24" s="462"/>
      <c r="O24" s="462"/>
      <c r="P24" s="487"/>
      <c r="Q24" s="488"/>
    </row>
    <row r="25" spans="1:17">
      <c r="A25" s="695" t="str">
        <f>[1]Verif!F6</f>
        <v>$ indicates as on August 31, 2023</v>
      </c>
      <c r="B25" s="452"/>
      <c r="C25" s="452"/>
      <c r="D25" s="452"/>
      <c r="E25" s="452"/>
      <c r="F25" s="452"/>
      <c r="G25" s="452"/>
      <c r="H25" s="483"/>
      <c r="I25" s="462"/>
      <c r="J25" s="458"/>
      <c r="K25" s="489"/>
      <c r="L25" s="458"/>
      <c r="M25" s="462"/>
      <c r="N25" s="456"/>
      <c r="O25" s="456"/>
      <c r="P25" s="456"/>
      <c r="Q25" s="456"/>
    </row>
    <row r="26" spans="1:17">
      <c r="A26" s="490" t="s">
        <v>354</v>
      </c>
      <c r="B26" s="452"/>
      <c r="C26" s="452"/>
      <c r="D26" s="452"/>
      <c r="E26" s="452"/>
      <c r="F26" s="452"/>
      <c r="G26" s="452"/>
      <c r="I26" s="462"/>
      <c r="J26" s="456"/>
      <c r="K26" s="456"/>
      <c r="L26" s="456"/>
      <c r="M26" s="456"/>
      <c r="N26" s="456"/>
      <c r="O26" s="456"/>
      <c r="P26" s="456"/>
      <c r="Q26" s="456"/>
    </row>
    <row r="27" spans="1:17">
      <c r="A27" s="491"/>
      <c r="B27" s="491"/>
      <c r="C27" s="491"/>
      <c r="D27" s="491"/>
      <c r="E27" s="491"/>
      <c r="F27" s="491"/>
      <c r="G27" s="491"/>
      <c r="H27" s="491"/>
      <c r="I27" s="491"/>
    </row>
    <row r="28" spans="1:17">
      <c r="A28" s="490"/>
      <c r="B28" s="456"/>
      <c r="C28" s="456"/>
      <c r="D28" s="456"/>
      <c r="E28" s="456"/>
      <c r="F28" s="456"/>
      <c r="G28" s="458"/>
      <c r="H28" s="462"/>
      <c r="I28" s="492"/>
      <c r="O28" s="493"/>
    </row>
    <row r="29" spans="1:17">
      <c r="A29" s="490"/>
      <c r="B29" s="456"/>
      <c r="C29" s="456"/>
      <c r="D29" s="456"/>
      <c r="E29" s="456"/>
      <c r="F29" s="456"/>
      <c r="O29" s="493"/>
      <c r="P29" s="493"/>
    </row>
  </sheetData>
  <mergeCells count="22">
    <mergeCell ref="I15:I16"/>
    <mergeCell ref="J15:J16"/>
    <mergeCell ref="A13:J13"/>
    <mergeCell ref="A14:A16"/>
    <mergeCell ref="B14:B16"/>
    <mergeCell ref="C14:F14"/>
    <mergeCell ref="G14:H14"/>
    <mergeCell ref="I14:J14"/>
    <mergeCell ref="C15:D15"/>
    <mergeCell ref="E15:F15"/>
    <mergeCell ref="G15:G16"/>
    <mergeCell ref="H15:H16"/>
    <mergeCell ref="A1:Q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10" sqref="H10"/>
    </sheetView>
  </sheetViews>
  <sheetFormatPr defaultRowHeight="15"/>
  <sheetData>
    <row r="1" spans="1:9">
      <c r="A1" s="1277" t="s">
        <v>206</v>
      </c>
      <c r="B1" s="1277"/>
      <c r="C1" s="1277"/>
      <c r="D1" s="1277"/>
      <c r="E1" s="1277"/>
      <c r="F1" s="1277"/>
      <c r="G1" s="1277"/>
      <c r="H1" s="1277"/>
      <c r="I1" s="1277"/>
    </row>
    <row r="2" spans="1:9">
      <c r="A2" s="1278" t="s">
        <v>207</v>
      </c>
      <c r="B2" s="1271" t="s">
        <v>208</v>
      </c>
      <c r="C2" s="1271"/>
      <c r="D2" s="1271"/>
      <c r="E2" s="1271"/>
      <c r="F2" s="1271" t="s">
        <v>209</v>
      </c>
      <c r="G2" s="1271"/>
      <c r="H2" s="1279" t="s">
        <v>139</v>
      </c>
      <c r="I2" s="1280"/>
    </row>
    <row r="3" spans="1:9">
      <c r="A3" s="1278"/>
      <c r="B3" s="1271" t="s">
        <v>210</v>
      </c>
      <c r="C3" s="1271"/>
      <c r="D3" s="1271" t="s">
        <v>211</v>
      </c>
      <c r="E3" s="1271"/>
      <c r="F3" s="1271"/>
      <c r="G3" s="1271"/>
      <c r="H3" s="1280"/>
      <c r="I3" s="1280"/>
    </row>
    <row r="4" spans="1:9" ht="45">
      <c r="A4" s="1278"/>
      <c r="B4" s="149" t="s">
        <v>201</v>
      </c>
      <c r="C4" s="149" t="s">
        <v>212</v>
      </c>
      <c r="D4" s="149" t="s">
        <v>201</v>
      </c>
      <c r="E4" s="149" t="s">
        <v>212</v>
      </c>
      <c r="F4" s="149" t="s">
        <v>201</v>
      </c>
      <c r="G4" s="149" t="s">
        <v>212</v>
      </c>
      <c r="H4" s="149" t="s">
        <v>201</v>
      </c>
      <c r="I4" s="149" t="s">
        <v>212</v>
      </c>
    </row>
    <row r="5" spans="1:9">
      <c r="A5" s="117" t="s">
        <v>78</v>
      </c>
      <c r="B5" s="118">
        <v>125</v>
      </c>
      <c r="C5" s="120">
        <v>2333.1033799999996</v>
      </c>
      <c r="D5" s="118">
        <v>0</v>
      </c>
      <c r="E5" s="118">
        <v>0</v>
      </c>
      <c r="F5" s="150">
        <v>0</v>
      </c>
      <c r="G5" s="151">
        <v>0</v>
      </c>
      <c r="H5" s="152">
        <v>125</v>
      </c>
      <c r="I5" s="152">
        <v>2333.1033799999996</v>
      </c>
    </row>
    <row r="6" spans="1:9">
      <c r="A6" s="153" t="s">
        <v>79</v>
      </c>
      <c r="B6" s="154">
        <f>SUM(B7:B11)</f>
        <v>62</v>
      </c>
      <c r="C6" s="154">
        <f t="shared" ref="C6:I6" si="0">SUM(C7:C11)</f>
        <v>1929.46776</v>
      </c>
      <c r="D6" s="154">
        <f t="shared" si="0"/>
        <v>0</v>
      </c>
      <c r="E6" s="154">
        <f t="shared" si="0"/>
        <v>0</v>
      </c>
      <c r="F6" s="154">
        <f t="shared" si="0"/>
        <v>0</v>
      </c>
      <c r="G6" s="154">
        <f t="shared" si="0"/>
        <v>0</v>
      </c>
      <c r="H6" s="154">
        <f t="shared" si="0"/>
        <v>62</v>
      </c>
      <c r="I6" s="154">
        <f t="shared" si="0"/>
        <v>1929.3300000000002</v>
      </c>
    </row>
    <row r="7" spans="1:9">
      <c r="A7" s="155">
        <v>45017</v>
      </c>
      <c r="B7" s="156">
        <v>8</v>
      </c>
      <c r="C7" s="157">
        <v>179.41000000000003</v>
      </c>
      <c r="D7" s="158">
        <v>0</v>
      </c>
      <c r="E7" s="158">
        <v>0</v>
      </c>
      <c r="F7" s="158">
        <v>0</v>
      </c>
      <c r="G7" s="158">
        <v>0</v>
      </c>
      <c r="H7" s="125">
        <v>8</v>
      </c>
      <c r="I7" s="159">
        <v>179</v>
      </c>
    </row>
    <row r="8" spans="1:9">
      <c r="A8" s="155">
        <v>45047</v>
      </c>
      <c r="B8" s="156">
        <v>7</v>
      </c>
      <c r="C8" s="157">
        <v>157.26999999999998</v>
      </c>
      <c r="D8" s="158">
        <v>0</v>
      </c>
      <c r="E8" s="158">
        <v>0</v>
      </c>
      <c r="F8" s="158">
        <v>0</v>
      </c>
      <c r="G8" s="158">
        <v>0</v>
      </c>
      <c r="H8" s="125">
        <v>7</v>
      </c>
      <c r="I8" s="159">
        <v>157.26999999999998</v>
      </c>
    </row>
    <row r="9" spans="1:9">
      <c r="A9" s="155">
        <v>45078</v>
      </c>
      <c r="B9" s="156">
        <v>17</v>
      </c>
      <c r="C9" s="157">
        <v>680.09</v>
      </c>
      <c r="D9" s="158">
        <v>0</v>
      </c>
      <c r="E9" s="158">
        <v>0</v>
      </c>
      <c r="F9" s="158">
        <v>0</v>
      </c>
      <c r="G9" s="158">
        <v>0</v>
      </c>
      <c r="H9" s="125">
        <v>17</v>
      </c>
      <c r="I9" s="159">
        <v>680.09</v>
      </c>
    </row>
    <row r="10" spans="1:9">
      <c r="A10" s="155">
        <v>45108</v>
      </c>
      <c r="B10" s="156">
        <v>15</v>
      </c>
      <c r="C10" s="157">
        <v>434.72775999999999</v>
      </c>
      <c r="D10" s="158">
        <v>0</v>
      </c>
      <c r="E10" s="158">
        <v>0</v>
      </c>
      <c r="F10" s="158">
        <v>0</v>
      </c>
      <c r="G10" s="158">
        <v>0</v>
      </c>
      <c r="H10" s="125">
        <v>15</v>
      </c>
      <c r="I10" s="159">
        <v>435</v>
      </c>
    </row>
    <row r="11" spans="1:9">
      <c r="A11" s="155">
        <v>45139</v>
      </c>
      <c r="B11" s="156">
        <v>15</v>
      </c>
      <c r="C11" s="157">
        <v>477.96999999999997</v>
      </c>
      <c r="D11" s="158">
        <v>0</v>
      </c>
      <c r="E11" s="158">
        <v>0</v>
      </c>
      <c r="F11" s="158">
        <v>0</v>
      </c>
      <c r="G11" s="158">
        <v>0</v>
      </c>
      <c r="H11" s="125">
        <v>15</v>
      </c>
      <c r="I11" s="159">
        <v>477.96999999999997</v>
      </c>
    </row>
    <row r="12" spans="1:9">
      <c r="A12" s="1276" t="s">
        <v>213</v>
      </c>
      <c r="B12" s="1276"/>
      <c r="C12" s="1276"/>
      <c r="D12" s="1276"/>
      <c r="E12" s="1276"/>
      <c r="F12" s="1276"/>
      <c r="G12" s="1276"/>
      <c r="H12" s="1276"/>
      <c r="I12" s="1276"/>
    </row>
    <row r="13" spans="1:9">
      <c r="A13" s="1215" t="s">
        <v>1288</v>
      </c>
      <c r="B13" s="1215"/>
      <c r="C13" s="1215"/>
      <c r="D13" s="1215"/>
      <c r="E13" s="160"/>
      <c r="F13" s="161"/>
      <c r="G13" s="161"/>
      <c r="H13" s="161"/>
      <c r="I13" s="161"/>
    </row>
    <row r="14" spans="1:9">
      <c r="A14" s="1257" t="s">
        <v>214</v>
      </c>
      <c r="B14" s="1257"/>
      <c r="C14" s="135"/>
      <c r="D14" s="135"/>
      <c r="E14" s="135"/>
      <c r="F14" s="130"/>
      <c r="G14" s="130"/>
      <c r="H14" s="130"/>
      <c r="I14" s="130"/>
    </row>
    <row r="15" spans="1:9">
      <c r="A15" s="136"/>
      <c r="B15" s="162"/>
      <c r="C15" s="137"/>
      <c r="D15" s="162"/>
      <c r="E15" s="162"/>
      <c r="F15" s="163"/>
      <c r="G15" s="163"/>
      <c r="H15" s="162"/>
      <c r="I15" s="137"/>
    </row>
    <row r="16" spans="1:9">
      <c r="A16" s="136"/>
      <c r="B16" s="162"/>
      <c r="C16" s="162"/>
      <c r="D16" s="162"/>
      <c r="E16" s="162"/>
      <c r="F16" s="162"/>
      <c r="G16" s="162"/>
      <c r="H16" s="162"/>
      <c r="I16" s="162"/>
    </row>
    <row r="17" spans="1:9">
      <c r="A17" s="136"/>
      <c r="B17" s="162"/>
      <c r="C17" s="164"/>
      <c r="D17" s="165"/>
      <c r="E17" s="165"/>
      <c r="F17" s="165"/>
      <c r="G17" s="165"/>
      <c r="H17" s="162"/>
      <c r="I17" s="164"/>
    </row>
    <row r="18" spans="1:9">
      <c r="A18" s="136"/>
      <c r="B18" s="162"/>
      <c r="C18" s="164"/>
      <c r="D18" s="165"/>
      <c r="E18" s="165"/>
      <c r="F18" s="165"/>
      <c r="G18" s="165"/>
      <c r="H18" s="162"/>
      <c r="I18" s="164"/>
    </row>
    <row r="19" spans="1:9" ht="15.75">
      <c r="A19" s="166"/>
      <c r="B19" s="167"/>
      <c r="C19" s="168"/>
      <c r="D19" s="169"/>
      <c r="E19" s="169"/>
      <c r="F19" s="169"/>
      <c r="G19" s="169"/>
      <c r="H19" s="167"/>
      <c r="I19" s="168"/>
    </row>
    <row r="20" spans="1:9" ht="15.75">
      <c r="A20" s="170"/>
      <c r="B20" s="167"/>
      <c r="C20" s="168"/>
      <c r="D20" s="169"/>
      <c r="E20" s="169"/>
      <c r="F20" s="169"/>
      <c r="G20" s="169"/>
      <c r="H20" s="167"/>
      <c r="I20" s="168"/>
    </row>
    <row r="21" spans="1:9" ht="15.75">
      <c r="A21" s="171"/>
      <c r="B21" s="168"/>
      <c r="C21" s="168"/>
      <c r="D21" s="168"/>
      <c r="E21" s="168"/>
      <c r="F21" s="168"/>
      <c r="G21" s="168"/>
      <c r="H21" s="168"/>
      <c r="I21" s="168"/>
    </row>
    <row r="22" spans="1:9" ht="15.75">
      <c r="A22" s="11"/>
      <c r="B22" s="168"/>
      <c r="C22" s="168"/>
      <c r="D22" s="168"/>
      <c r="E22" s="168"/>
      <c r="F22" s="168"/>
      <c r="G22" s="168"/>
      <c r="H22" s="168"/>
      <c r="I22" s="168"/>
    </row>
  </sheetData>
  <mergeCells count="10">
    <mergeCell ref="A12:I12"/>
    <mergeCell ref="A13:D13"/>
    <mergeCell ref="A14:B14"/>
    <mergeCell ref="A1:I1"/>
    <mergeCell ref="A2:A4"/>
    <mergeCell ref="B2:E2"/>
    <mergeCell ref="F2:G3"/>
    <mergeCell ref="H2:I3"/>
    <mergeCell ref="B3:C3"/>
    <mergeCell ref="D3:E3"/>
  </mergeCells>
  <printOptions horizontalCentered="1"/>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91" zoomScaleNormal="91" workbookViewId="0"/>
  </sheetViews>
  <sheetFormatPr defaultColWidth="9.140625" defaultRowHeight="15.75"/>
  <cols>
    <col min="1" max="1" width="12.28515625" style="497" customWidth="1"/>
    <col min="2" max="2" width="8.7109375" style="497" customWidth="1"/>
    <col min="3" max="3" width="15.140625" style="497" customWidth="1"/>
    <col min="4" max="4" width="10.42578125" style="497" customWidth="1"/>
    <col min="5" max="5" width="12.7109375" style="497" customWidth="1"/>
    <col min="6" max="8" width="11.7109375" style="497" customWidth="1"/>
    <col min="9" max="9" width="11.28515625" style="497" customWidth="1"/>
    <col min="10" max="10" width="11.5703125" style="497" customWidth="1"/>
    <col min="11" max="11" width="10.7109375" style="502" customWidth="1"/>
    <col min="12" max="13" width="10.140625" style="502" customWidth="1"/>
    <col min="14" max="14" width="10.7109375" style="497" customWidth="1"/>
    <col min="15" max="15" width="10.85546875" style="497" customWidth="1"/>
    <col min="16" max="16" width="10.42578125" style="497" bestFit="1" customWidth="1"/>
    <col min="17" max="17" width="9.42578125" style="497" bestFit="1" customWidth="1"/>
    <col min="18" max="16384" width="9.140625" style="497"/>
  </cols>
  <sheetData>
    <row r="1" spans="1:15">
      <c r="A1" s="494" t="s">
        <v>835</v>
      </c>
      <c r="B1" s="495"/>
      <c r="C1" s="495"/>
      <c r="D1" s="495"/>
      <c r="E1" s="495"/>
      <c r="F1" s="495"/>
      <c r="G1" s="495"/>
      <c r="H1" s="495"/>
      <c r="I1" s="495"/>
      <c r="J1" s="495"/>
      <c r="K1" s="495"/>
      <c r="L1" s="495"/>
      <c r="M1" s="495"/>
      <c r="N1" s="496"/>
    </row>
    <row r="2" spans="1:15" ht="18.75">
      <c r="A2" s="1581" t="s">
        <v>768</v>
      </c>
      <c r="B2" s="1581"/>
      <c r="C2" s="1581"/>
      <c r="D2" s="1581"/>
      <c r="E2" s="1581"/>
      <c r="F2" s="1581"/>
      <c r="G2" s="1581"/>
      <c r="H2" s="1581"/>
      <c r="I2" s="1581"/>
      <c r="J2" s="1581"/>
      <c r="K2" s="1581"/>
      <c r="L2" s="1581"/>
      <c r="M2" s="1581"/>
      <c r="N2" s="1581"/>
    </row>
    <row r="3" spans="1:15" ht="69" customHeight="1">
      <c r="A3" s="1582" t="s">
        <v>788</v>
      </c>
      <c r="B3" s="1583" t="s">
        <v>799</v>
      </c>
      <c r="C3" s="1585" t="s">
        <v>828</v>
      </c>
      <c r="D3" s="1586"/>
      <c r="E3" s="1585" t="s">
        <v>829</v>
      </c>
      <c r="F3" s="1586"/>
      <c r="G3" s="1585" t="s">
        <v>836</v>
      </c>
      <c r="H3" s="1586"/>
      <c r="I3" s="1585" t="s">
        <v>837</v>
      </c>
      <c r="J3" s="1586"/>
      <c r="K3" s="1585" t="s">
        <v>139</v>
      </c>
      <c r="L3" s="1586"/>
      <c r="M3" s="1582" t="s">
        <v>807</v>
      </c>
      <c r="N3" s="1582"/>
    </row>
    <row r="4" spans="1:15" ht="47.25">
      <c r="A4" s="1582"/>
      <c r="B4" s="1584"/>
      <c r="C4" s="498" t="s">
        <v>808</v>
      </c>
      <c r="D4" s="498" t="s">
        <v>838</v>
      </c>
      <c r="E4" s="498" t="s">
        <v>808</v>
      </c>
      <c r="F4" s="498" t="s">
        <v>838</v>
      </c>
      <c r="G4" s="498" t="s">
        <v>808</v>
      </c>
      <c r="H4" s="498" t="s">
        <v>838</v>
      </c>
      <c r="I4" s="498" t="s">
        <v>808</v>
      </c>
      <c r="J4" s="498" t="s">
        <v>838</v>
      </c>
      <c r="K4" s="498" t="s">
        <v>808</v>
      </c>
      <c r="L4" s="498" t="s">
        <v>838</v>
      </c>
      <c r="M4" s="498" t="s">
        <v>808</v>
      </c>
      <c r="N4" s="498" t="s">
        <v>839</v>
      </c>
    </row>
    <row r="5" spans="1:15" s="499" customFormat="1" ht="15" customHeight="1">
      <c r="A5" s="680" t="s">
        <v>78</v>
      </c>
      <c r="B5" s="696">
        <v>258</v>
      </c>
      <c r="C5" s="696">
        <v>0</v>
      </c>
      <c r="D5" s="696">
        <v>0</v>
      </c>
      <c r="E5" s="696">
        <v>267</v>
      </c>
      <c r="F5" s="696">
        <v>14.088789999999999</v>
      </c>
      <c r="G5" s="696">
        <v>0</v>
      </c>
      <c r="H5" s="696">
        <v>0</v>
      </c>
      <c r="I5" s="696">
        <v>0</v>
      </c>
      <c r="J5" s="696">
        <v>0</v>
      </c>
      <c r="K5" s="696">
        <v>267</v>
      </c>
      <c r="L5" s="696">
        <v>14.088789999999999</v>
      </c>
      <c r="M5" s="697">
        <v>1</v>
      </c>
      <c r="N5" s="697">
        <v>5.9928000000000002E-2</v>
      </c>
    </row>
    <row r="6" spans="1:15" s="500" customFormat="1">
      <c r="A6" s="680" t="s">
        <v>79</v>
      </c>
      <c r="B6" s="697">
        <f>SUM(B7:B11)</f>
        <v>107</v>
      </c>
      <c r="C6" s="697">
        <f t="shared" ref="C6:L6" si="0">SUM(C7:C11)</f>
        <v>0</v>
      </c>
      <c r="D6" s="697">
        <f t="shared" si="0"/>
        <v>0</v>
      </c>
      <c r="E6" s="697">
        <f t="shared" si="0"/>
        <v>71</v>
      </c>
      <c r="F6" s="697">
        <f t="shared" si="0"/>
        <v>4.2484680000000008</v>
      </c>
      <c r="G6" s="697">
        <f t="shared" si="0"/>
        <v>89466</v>
      </c>
      <c r="H6" s="697">
        <f t="shared" si="0"/>
        <v>4314.5392075000009</v>
      </c>
      <c r="I6" s="697">
        <f t="shared" si="0"/>
        <v>0</v>
      </c>
      <c r="J6" s="697">
        <f t="shared" si="0"/>
        <v>0</v>
      </c>
      <c r="K6" s="697">
        <f t="shared" si="0"/>
        <v>89537</v>
      </c>
      <c r="L6" s="697">
        <f t="shared" si="0"/>
        <v>4318.427675500001</v>
      </c>
      <c r="M6" s="697">
        <f>M11</f>
        <v>72</v>
      </c>
      <c r="N6" s="697">
        <f>N11</f>
        <v>3.0020950000000006</v>
      </c>
    </row>
    <row r="7" spans="1:15" s="500" customFormat="1">
      <c r="A7" s="676">
        <v>45044</v>
      </c>
      <c r="B7" s="698">
        <v>19</v>
      </c>
      <c r="C7" s="698">
        <v>0</v>
      </c>
      <c r="D7" s="698">
        <v>0</v>
      </c>
      <c r="E7" s="698">
        <v>20</v>
      </c>
      <c r="F7" s="698">
        <v>1.2034880000000003</v>
      </c>
      <c r="G7" s="698">
        <v>0</v>
      </c>
      <c r="H7" s="698">
        <v>0</v>
      </c>
      <c r="I7" s="698">
        <v>0</v>
      </c>
      <c r="J7" s="698">
        <v>0</v>
      </c>
      <c r="K7" s="698">
        <v>20</v>
      </c>
      <c r="L7" s="698">
        <v>1.2034880000000003</v>
      </c>
      <c r="M7" s="698">
        <v>1</v>
      </c>
      <c r="N7" s="698">
        <v>6.0336000000000001E-2</v>
      </c>
    </row>
    <row r="8" spans="1:15" s="500" customFormat="1">
      <c r="A8" s="676">
        <v>45077</v>
      </c>
      <c r="B8" s="698">
        <v>23</v>
      </c>
      <c r="C8" s="698">
        <v>0</v>
      </c>
      <c r="D8" s="698">
        <v>0</v>
      </c>
      <c r="E8" s="698">
        <v>26</v>
      </c>
      <c r="F8" s="698">
        <v>1.5666650000000002</v>
      </c>
      <c r="G8" s="698">
        <v>22276</v>
      </c>
      <c r="H8" s="698">
        <v>1015.9231025000003</v>
      </c>
      <c r="I8" s="698">
        <v>0</v>
      </c>
      <c r="J8" s="698">
        <v>0</v>
      </c>
      <c r="K8" s="698">
        <v>22302</v>
      </c>
      <c r="L8" s="698">
        <v>1017.4897675000002</v>
      </c>
      <c r="M8" s="698">
        <v>311</v>
      </c>
      <c r="N8" s="698">
        <v>11.76</v>
      </c>
    </row>
    <row r="9" spans="1:15" s="500" customFormat="1">
      <c r="A9" s="676">
        <v>45107</v>
      </c>
      <c r="B9" s="698">
        <v>22</v>
      </c>
      <c r="C9" s="698">
        <v>0</v>
      </c>
      <c r="D9" s="698">
        <v>0</v>
      </c>
      <c r="E9" s="698">
        <v>24</v>
      </c>
      <c r="F9" s="698">
        <v>1.42</v>
      </c>
      <c r="G9" s="698">
        <v>25701</v>
      </c>
      <c r="H9" s="698">
        <v>1217</v>
      </c>
      <c r="I9" s="698">
        <v>0</v>
      </c>
      <c r="J9" s="698">
        <v>0</v>
      </c>
      <c r="K9" s="698">
        <v>25725</v>
      </c>
      <c r="L9" s="698">
        <v>1218.06</v>
      </c>
      <c r="M9" s="698">
        <v>510</v>
      </c>
      <c r="N9" s="698">
        <v>24.18</v>
      </c>
    </row>
    <row r="10" spans="1:15" s="501" customFormat="1">
      <c r="A10" s="676">
        <v>45138</v>
      </c>
      <c r="B10" s="698">
        <v>21</v>
      </c>
      <c r="C10" s="698">
        <v>0</v>
      </c>
      <c r="D10" s="698">
        <v>0</v>
      </c>
      <c r="E10" s="698">
        <v>1</v>
      </c>
      <c r="F10" s="698">
        <v>5.8314999999999999E-2</v>
      </c>
      <c r="G10" s="698">
        <v>17871</v>
      </c>
      <c r="H10" s="698">
        <v>922.28721000000041</v>
      </c>
      <c r="I10" s="698">
        <v>0</v>
      </c>
      <c r="J10" s="698">
        <v>0</v>
      </c>
      <c r="K10" s="698">
        <v>17872</v>
      </c>
      <c r="L10" s="698">
        <v>922.34552500000041</v>
      </c>
      <c r="M10" s="698">
        <v>84</v>
      </c>
      <c r="N10" s="698">
        <v>3.8268675000000001</v>
      </c>
    </row>
    <row r="11" spans="1:15" s="501" customFormat="1">
      <c r="A11" s="699">
        <v>45169</v>
      </c>
      <c r="B11" s="698">
        <v>22</v>
      </c>
      <c r="C11" s="698">
        <v>0</v>
      </c>
      <c r="D11" s="698">
        <v>0</v>
      </c>
      <c r="E11" s="698">
        <v>0</v>
      </c>
      <c r="F11" s="698">
        <v>0</v>
      </c>
      <c r="G11" s="698">
        <v>23618</v>
      </c>
      <c r="H11" s="698">
        <v>1159.3288950000001</v>
      </c>
      <c r="I11" s="698">
        <v>0</v>
      </c>
      <c r="J11" s="698">
        <v>0</v>
      </c>
      <c r="K11" s="698">
        <v>23618</v>
      </c>
      <c r="L11" s="698">
        <v>1159.3288950000001</v>
      </c>
      <c r="M11" s="698">
        <v>72</v>
      </c>
      <c r="N11" s="698">
        <v>3.0020950000000006</v>
      </c>
    </row>
    <row r="12" spans="1:15" s="502" customFormat="1"/>
    <row r="13" spans="1:15" ht="18.75">
      <c r="A13" s="1589" t="s">
        <v>798</v>
      </c>
      <c r="B13" s="1589"/>
      <c r="C13" s="1589"/>
      <c r="D13" s="1589"/>
      <c r="E13" s="1589"/>
      <c r="F13" s="1589"/>
      <c r="G13" s="1589"/>
      <c r="H13" s="1589"/>
      <c r="I13" s="1589"/>
      <c r="J13" s="1589"/>
      <c r="K13" s="503"/>
      <c r="L13" s="503"/>
    </row>
    <row r="14" spans="1:15" ht="81" customHeight="1">
      <c r="A14" s="1587" t="s">
        <v>788</v>
      </c>
      <c r="B14" s="1587" t="s">
        <v>799</v>
      </c>
      <c r="C14" s="1591" t="s">
        <v>814</v>
      </c>
      <c r="D14" s="1592"/>
      <c r="E14" s="1592"/>
      <c r="F14" s="1593"/>
      <c r="G14" s="1591" t="s">
        <v>139</v>
      </c>
      <c r="H14" s="1593"/>
      <c r="I14" s="1591" t="s">
        <v>807</v>
      </c>
      <c r="J14" s="1593"/>
      <c r="K14" s="497"/>
      <c r="L14" s="497"/>
    </row>
    <row r="15" spans="1:15" ht="21" customHeight="1">
      <c r="A15" s="1590"/>
      <c r="B15" s="1590"/>
      <c r="C15" s="1594" t="s">
        <v>816</v>
      </c>
      <c r="D15" s="1595"/>
      <c r="E15" s="1594" t="s">
        <v>817</v>
      </c>
      <c r="F15" s="1595"/>
      <c r="G15" s="1583" t="s">
        <v>808</v>
      </c>
      <c r="H15" s="1583" t="s">
        <v>840</v>
      </c>
      <c r="I15" s="1587" t="s">
        <v>811</v>
      </c>
      <c r="J15" s="1587" t="s">
        <v>841</v>
      </c>
      <c r="K15" s="497"/>
      <c r="L15" s="497"/>
    </row>
    <row r="16" spans="1:15" ht="69.75" customHeight="1">
      <c r="A16" s="1588"/>
      <c r="B16" s="1588"/>
      <c r="C16" s="498" t="s">
        <v>808</v>
      </c>
      <c r="D16" s="498" t="s">
        <v>838</v>
      </c>
      <c r="E16" s="498" t="s">
        <v>808</v>
      </c>
      <c r="F16" s="498" t="s">
        <v>838</v>
      </c>
      <c r="G16" s="1584"/>
      <c r="H16" s="1584"/>
      <c r="I16" s="1588"/>
      <c r="J16" s="1588"/>
      <c r="K16" s="497"/>
      <c r="L16" s="497"/>
      <c r="N16" s="504"/>
      <c r="O16" s="497" t="s">
        <v>786</v>
      </c>
    </row>
    <row r="17" spans="1:19">
      <c r="A17" s="680" t="s">
        <v>78</v>
      </c>
      <c r="B17" s="700">
        <v>258</v>
      </c>
      <c r="C17" s="700">
        <v>190221</v>
      </c>
      <c r="D17" s="700">
        <v>10192.341745000002</v>
      </c>
      <c r="E17" s="700">
        <v>144323</v>
      </c>
      <c r="F17" s="700">
        <v>7548.7102944999997</v>
      </c>
      <c r="G17" s="700">
        <v>334544</v>
      </c>
      <c r="H17" s="700">
        <v>17741.052039500002</v>
      </c>
      <c r="I17" s="700">
        <v>2493</v>
      </c>
      <c r="J17" s="700">
        <v>146.19999999999999</v>
      </c>
      <c r="K17" s="497"/>
      <c r="L17" s="497"/>
      <c r="N17" s="504"/>
    </row>
    <row r="18" spans="1:19">
      <c r="A18" s="680" t="s">
        <v>79</v>
      </c>
      <c r="B18" s="700">
        <f>SUM(B19:B23)</f>
        <v>107</v>
      </c>
      <c r="C18" s="700">
        <f t="shared" ref="C18:H18" si="1">SUM(C19:C23)</f>
        <v>24577</v>
      </c>
      <c r="D18" s="700">
        <f t="shared" si="1"/>
        <v>1509.6157925000002</v>
      </c>
      <c r="E18" s="700">
        <f t="shared" si="1"/>
        <v>23398</v>
      </c>
      <c r="F18" s="700">
        <f t="shared" si="1"/>
        <v>1393.5182174999995</v>
      </c>
      <c r="G18" s="700">
        <f t="shared" si="1"/>
        <v>47975</v>
      </c>
      <c r="H18" s="700">
        <f t="shared" si="1"/>
        <v>2903.1340099999998</v>
      </c>
      <c r="I18" s="700">
        <f>I23</f>
        <v>0</v>
      </c>
      <c r="J18" s="700">
        <f>J23</f>
        <v>0</v>
      </c>
      <c r="K18" s="497"/>
      <c r="L18" s="497"/>
      <c r="N18" s="504"/>
    </row>
    <row r="19" spans="1:19">
      <c r="A19" s="676">
        <v>45044</v>
      </c>
      <c r="B19" s="701">
        <v>19</v>
      </c>
      <c r="C19" s="701">
        <v>11269</v>
      </c>
      <c r="D19" s="701">
        <v>694.83447650000016</v>
      </c>
      <c r="E19" s="701">
        <v>14361</v>
      </c>
      <c r="F19" s="701">
        <v>851.46241399999974</v>
      </c>
      <c r="G19" s="701">
        <v>25630</v>
      </c>
      <c r="H19" s="701">
        <v>1546.2968904999998</v>
      </c>
      <c r="I19" s="701">
        <v>747</v>
      </c>
      <c r="J19" s="701">
        <v>45.113500000000002</v>
      </c>
      <c r="K19" s="497"/>
      <c r="L19" s="497"/>
      <c r="N19" s="504"/>
    </row>
    <row r="20" spans="1:19">
      <c r="A20" s="676">
        <v>45077</v>
      </c>
      <c r="B20" s="701">
        <v>23</v>
      </c>
      <c r="C20" s="701">
        <v>11143</v>
      </c>
      <c r="D20" s="701">
        <v>682.78131599999995</v>
      </c>
      <c r="E20" s="701">
        <v>7623</v>
      </c>
      <c r="F20" s="701">
        <v>457.64991349999991</v>
      </c>
      <c r="G20" s="701">
        <v>18766</v>
      </c>
      <c r="H20" s="701">
        <v>1140.4312295</v>
      </c>
      <c r="I20" s="701">
        <v>637</v>
      </c>
      <c r="J20" s="701">
        <v>38.35</v>
      </c>
      <c r="K20" s="497"/>
      <c r="L20" s="497"/>
      <c r="N20" s="504"/>
    </row>
    <row r="21" spans="1:19">
      <c r="A21" s="676">
        <v>45107</v>
      </c>
      <c r="B21" s="701">
        <v>22</v>
      </c>
      <c r="C21" s="701">
        <v>2165</v>
      </c>
      <c r="D21" s="701">
        <v>132</v>
      </c>
      <c r="E21" s="701">
        <v>1390</v>
      </c>
      <c r="F21" s="701">
        <v>83</v>
      </c>
      <c r="G21" s="701">
        <v>3555</v>
      </c>
      <c r="H21" s="701">
        <v>215</v>
      </c>
      <c r="I21" s="701">
        <v>64</v>
      </c>
      <c r="J21" s="701">
        <v>3.78</v>
      </c>
      <c r="K21" s="497"/>
      <c r="L21" s="497"/>
      <c r="N21" s="504"/>
    </row>
    <row r="22" spans="1:19">
      <c r="A22" s="676">
        <v>45138</v>
      </c>
      <c r="B22" s="701">
        <v>21</v>
      </c>
      <c r="C22" s="701">
        <v>0</v>
      </c>
      <c r="D22" s="701">
        <v>0</v>
      </c>
      <c r="E22" s="701">
        <v>24</v>
      </c>
      <c r="F22" s="701">
        <v>1.4058899999999999</v>
      </c>
      <c r="G22" s="701">
        <v>24</v>
      </c>
      <c r="H22" s="701">
        <v>1.4058899999999999</v>
      </c>
      <c r="I22" s="701">
        <v>0</v>
      </c>
      <c r="J22" s="701">
        <v>0</v>
      </c>
      <c r="K22" s="497"/>
      <c r="L22" s="497"/>
      <c r="N22" s="504"/>
    </row>
    <row r="23" spans="1:19">
      <c r="A23" s="699">
        <v>45169</v>
      </c>
      <c r="B23" s="701">
        <v>22</v>
      </c>
      <c r="C23" s="701">
        <v>0</v>
      </c>
      <c r="D23" s="701">
        <v>0</v>
      </c>
      <c r="E23" s="701">
        <v>0</v>
      </c>
      <c r="F23" s="701">
        <v>0</v>
      </c>
      <c r="G23" s="701">
        <v>0</v>
      </c>
      <c r="H23" s="701">
        <v>0</v>
      </c>
      <c r="I23" s="701">
        <v>0</v>
      </c>
      <c r="J23" s="701">
        <v>0</v>
      </c>
      <c r="K23" s="497"/>
      <c r="L23" s="497"/>
      <c r="N23" s="504"/>
    </row>
    <row r="24" spans="1:19">
      <c r="A24" s="505"/>
      <c r="B24" s="506"/>
      <c r="C24" s="507"/>
      <c r="D24" s="507"/>
      <c r="E24" s="507"/>
      <c r="F24" s="507"/>
      <c r="G24" s="507"/>
      <c r="H24" s="507"/>
      <c r="I24" s="506"/>
      <c r="K24" s="504"/>
      <c r="L24" s="504"/>
      <c r="M24" s="504"/>
      <c r="N24" s="504"/>
    </row>
    <row r="25" spans="1:19" s="502" customFormat="1">
      <c r="A25" s="702" t="s">
        <v>1289</v>
      </c>
      <c r="B25" s="508"/>
      <c r="C25" s="508"/>
      <c r="D25" s="508"/>
      <c r="E25" s="509"/>
      <c r="F25" s="510"/>
      <c r="G25" s="510"/>
      <c r="H25" s="510"/>
      <c r="I25" s="509"/>
      <c r="J25" s="507"/>
      <c r="K25" s="507"/>
      <c r="L25" s="507"/>
      <c r="M25" s="507"/>
      <c r="N25" s="507"/>
      <c r="O25" s="511"/>
      <c r="P25" s="511"/>
    </row>
    <row r="26" spans="1:19" s="502" customFormat="1">
      <c r="A26" s="512" t="s">
        <v>362</v>
      </c>
      <c r="B26" s="508"/>
      <c r="C26" s="508"/>
      <c r="D26" s="508"/>
      <c r="E26" s="509"/>
      <c r="F26" s="513"/>
      <c r="G26" s="513"/>
      <c r="H26" s="513"/>
      <c r="I26" s="509"/>
      <c r="J26" s="507"/>
      <c r="K26" s="507"/>
      <c r="L26" s="507"/>
      <c r="M26" s="507"/>
      <c r="N26" s="507"/>
      <c r="O26" s="511"/>
      <c r="P26" s="511"/>
    </row>
    <row r="27" spans="1:19">
      <c r="A27" s="505"/>
      <c r="B27" s="506"/>
      <c r="C27" s="506"/>
      <c r="D27" s="506"/>
      <c r="E27" s="507"/>
      <c r="F27" s="507"/>
      <c r="G27" s="507"/>
      <c r="H27" s="507"/>
      <c r="I27" s="507"/>
      <c r="J27" s="511"/>
      <c r="K27" s="511"/>
      <c r="L27" s="511"/>
      <c r="M27" s="511"/>
      <c r="N27" s="511"/>
      <c r="O27" s="502"/>
      <c r="P27" s="502"/>
    </row>
    <row r="28" spans="1:19">
      <c r="A28" s="514"/>
      <c r="Q28" s="515"/>
      <c r="R28" s="515"/>
      <c r="S28" s="515"/>
    </row>
  </sheetData>
  <mergeCells count="21">
    <mergeCell ref="I15:I16"/>
    <mergeCell ref="J15:J16"/>
    <mergeCell ref="A13:J13"/>
    <mergeCell ref="A14:A16"/>
    <mergeCell ref="B14:B16"/>
    <mergeCell ref="C14:F14"/>
    <mergeCell ref="G14:H14"/>
    <mergeCell ref="I14:J14"/>
    <mergeCell ref="C15:D15"/>
    <mergeCell ref="E15:F15"/>
    <mergeCell ref="G15:G16"/>
    <mergeCell ref="H15:H16"/>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1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workbookViewId="0">
      <selection sqref="A1:H1"/>
    </sheetView>
  </sheetViews>
  <sheetFormatPr defaultColWidth="9.140625" defaultRowHeight="15"/>
  <cols>
    <col min="1" max="1" width="13.140625" style="475" customWidth="1"/>
    <col min="2" max="4" width="8.7109375" style="475" customWidth="1"/>
    <col min="5" max="5" width="13.28515625" style="475" customWidth="1"/>
    <col min="6" max="7" width="8.7109375" style="475" customWidth="1"/>
    <col min="8" max="8" width="20.7109375" style="518" bestFit="1" customWidth="1"/>
    <col min="9" max="12" width="9.28515625" style="475" bestFit="1" customWidth="1"/>
    <col min="13" max="13" width="9.7109375" style="475" bestFit="1" customWidth="1"/>
    <col min="14" max="14" width="9.28515625" style="475" bestFit="1" customWidth="1"/>
    <col min="15" max="15" width="9.5703125" style="475" bestFit="1" customWidth="1"/>
    <col min="16" max="16384" width="9.140625" style="475"/>
  </cols>
  <sheetData>
    <row r="1" spans="1:16" ht="15.75">
      <c r="A1" s="1603" t="s">
        <v>842</v>
      </c>
      <c r="B1" s="1604"/>
      <c r="C1" s="1604"/>
      <c r="D1" s="1604"/>
      <c r="E1" s="1604"/>
      <c r="F1" s="1604"/>
      <c r="G1" s="1604"/>
      <c r="H1" s="1604"/>
    </row>
    <row r="2" spans="1:16" ht="96.75" customHeight="1">
      <c r="A2" s="516" t="s">
        <v>843</v>
      </c>
      <c r="B2" s="517" t="s">
        <v>844</v>
      </c>
      <c r="C2" s="517" t="s">
        <v>845</v>
      </c>
      <c r="D2" s="517" t="s">
        <v>846</v>
      </c>
      <c r="E2" s="517" t="s">
        <v>847</v>
      </c>
      <c r="F2" s="517" t="s">
        <v>848</v>
      </c>
      <c r="G2" s="517" t="s">
        <v>398</v>
      </c>
      <c r="H2" s="517" t="s">
        <v>849</v>
      </c>
    </row>
    <row r="3" spans="1:16" ht="15.75">
      <c r="A3" s="1605" t="s">
        <v>92</v>
      </c>
      <c r="B3" s="1606"/>
      <c r="C3" s="1606"/>
      <c r="D3" s="1606"/>
      <c r="E3" s="1606"/>
      <c r="F3" s="1606"/>
      <c r="G3" s="1606"/>
      <c r="H3" s="1606"/>
    </row>
    <row r="4" spans="1:16" ht="15.75">
      <c r="A4" s="680" t="s">
        <v>78</v>
      </c>
      <c r="B4" s="705">
        <v>8.3829898678603485E-4</v>
      </c>
      <c r="C4" s="705">
        <v>2.2849183391735801</v>
      </c>
      <c r="D4" s="705">
        <v>48.145099967260585</v>
      </c>
      <c r="E4" s="705">
        <v>0.14453700135097011</v>
      </c>
      <c r="F4" s="706">
        <v>0</v>
      </c>
      <c r="G4" s="705">
        <v>49.424604648609019</v>
      </c>
      <c r="H4" s="705">
        <v>29561132.909999982</v>
      </c>
    </row>
    <row r="5" spans="1:16" ht="15.75">
      <c r="A5" s="680" t="s">
        <v>79</v>
      </c>
      <c r="B5" s="705">
        <v>6.7197625264677395E-6</v>
      </c>
      <c r="C5" s="705">
        <v>1.8809346411327799</v>
      </c>
      <c r="D5" s="705">
        <v>50.582933525890247</v>
      </c>
      <c r="E5" s="705">
        <v>0.13110592677264887</v>
      </c>
      <c r="F5" s="705">
        <v>0.88159018079420215</v>
      </c>
      <c r="G5" s="705">
        <v>46.523428276370865</v>
      </c>
      <c r="H5" s="707">
        <v>19197106.920997996</v>
      </c>
    </row>
    <row r="6" spans="1:16" ht="15.75">
      <c r="A6" s="676">
        <v>45044</v>
      </c>
      <c r="B6" s="703">
        <v>0</v>
      </c>
      <c r="C6" s="703">
        <v>2.2044915411421324</v>
      </c>
      <c r="D6" s="703">
        <v>49.689400681536853</v>
      </c>
      <c r="E6" s="703">
        <v>0.13870938112498707</v>
      </c>
      <c r="F6" s="703">
        <v>1.4312791329684016E-3</v>
      </c>
      <c r="G6" s="703">
        <v>47.965966394194901</v>
      </c>
      <c r="H6" s="704">
        <v>2632275.5749999983</v>
      </c>
    </row>
    <row r="7" spans="1:16" ht="15.75">
      <c r="A7" s="676">
        <v>45077</v>
      </c>
      <c r="B7" s="703">
        <v>0</v>
      </c>
      <c r="C7" s="703">
        <v>2.1613268859969716</v>
      </c>
      <c r="D7" s="703">
        <v>50.409280384640532</v>
      </c>
      <c r="E7" s="703">
        <v>0.10627570827332147</v>
      </c>
      <c r="F7" s="703">
        <v>0.3541230540609952</v>
      </c>
      <c r="G7" s="703">
        <v>46.968995406193805</v>
      </c>
      <c r="H7" s="704">
        <v>3821658.8399999994</v>
      </c>
    </row>
    <row r="8" spans="1:16" ht="15.75">
      <c r="A8" s="676">
        <v>45107</v>
      </c>
      <c r="B8" s="703">
        <v>0</v>
      </c>
      <c r="C8" s="703">
        <v>1.6685248995300974</v>
      </c>
      <c r="D8" s="703">
        <v>50.967385928397832</v>
      </c>
      <c r="E8" s="703">
        <v>0.11495835710618826</v>
      </c>
      <c r="F8" s="703">
        <v>1.490446880405522</v>
      </c>
      <c r="G8" s="703">
        <v>45.758683815900739</v>
      </c>
      <c r="H8" s="704">
        <v>4213734.6147959996</v>
      </c>
    </row>
    <row r="9" spans="1:16" ht="15.75">
      <c r="A9" s="676">
        <v>45138</v>
      </c>
      <c r="B9" s="703">
        <v>2.9565160950172155E-5</v>
      </c>
      <c r="C9" s="703">
        <v>1.9851255215856904</v>
      </c>
      <c r="D9" s="703">
        <v>49.228241242461785</v>
      </c>
      <c r="E9" s="703">
        <v>0.15562184989096955</v>
      </c>
      <c r="F9" s="703">
        <v>1.1964397936684565</v>
      </c>
      <c r="G9" s="703">
        <v>47.434536271183106</v>
      </c>
      <c r="H9" s="704">
        <v>3822066.0012019998</v>
      </c>
    </row>
    <row r="10" spans="1:16" s="518" customFormat="1" ht="15.75">
      <c r="A10" s="676">
        <v>45169</v>
      </c>
      <c r="B10" s="708">
        <v>3.3989241500101673E-6</v>
      </c>
      <c r="C10" s="703">
        <v>1.5741434229450704</v>
      </c>
      <c r="D10" s="703">
        <v>51.978628567627339</v>
      </c>
      <c r="E10" s="703">
        <v>0.14186578320244</v>
      </c>
      <c r="F10" s="709">
        <v>1.00129416373772</v>
      </c>
      <c r="G10" s="703">
        <v>45.304065831943454</v>
      </c>
      <c r="H10" s="703">
        <v>4707371.8899999987</v>
      </c>
    </row>
    <row r="11" spans="1:16" ht="15.75">
      <c r="A11" s="1605" t="s">
        <v>93</v>
      </c>
      <c r="B11" s="1606"/>
      <c r="C11" s="1606"/>
      <c r="D11" s="1606"/>
      <c r="E11" s="1606"/>
      <c r="F11" s="1606"/>
      <c r="G11" s="1606"/>
      <c r="H11" s="1606"/>
      <c r="J11" s="480"/>
      <c r="K11" s="480"/>
      <c r="L11" s="480"/>
      <c r="M11" s="480"/>
      <c r="N11" s="480"/>
      <c r="O11" s="480"/>
      <c r="P11" s="480"/>
    </row>
    <row r="12" spans="1:16" s="480" customFormat="1" ht="15.75">
      <c r="A12" s="680" t="s">
        <v>78</v>
      </c>
      <c r="B12" s="711">
        <v>5.3296214472925513E-2</v>
      </c>
      <c r="C12" s="705">
        <v>3.3938874358459192</v>
      </c>
      <c r="D12" s="707">
        <v>39.432815905726301</v>
      </c>
      <c r="E12" s="711">
        <v>7.1397857348703573E-3</v>
      </c>
      <c r="F12" s="711">
        <v>0</v>
      </c>
      <c r="G12" s="707">
        <v>57.113683887648492</v>
      </c>
      <c r="H12" s="707">
        <v>204932.34280999997</v>
      </c>
    </row>
    <row r="13" spans="1:16" s="480" customFormat="1" ht="15.75">
      <c r="A13" s="680" t="s">
        <v>79</v>
      </c>
      <c r="B13" s="711">
        <v>0.24697923985803416</v>
      </c>
      <c r="C13" s="711">
        <v>4.3288013857098218</v>
      </c>
      <c r="D13" s="711">
        <v>38.128376919813739</v>
      </c>
      <c r="E13" s="711">
        <v>0</v>
      </c>
      <c r="F13" s="711">
        <v>0</v>
      </c>
      <c r="G13" s="711">
        <v>57.295842454618402</v>
      </c>
      <c r="H13" s="707">
        <v>103341.18845000002</v>
      </c>
    </row>
    <row r="14" spans="1:16" s="480" customFormat="1" ht="15.75">
      <c r="A14" s="676">
        <v>45044</v>
      </c>
      <c r="B14" s="710">
        <v>0.32229999999999998</v>
      </c>
      <c r="C14" s="710">
        <v>5.1140999999999996</v>
      </c>
      <c r="D14" s="710">
        <v>36.222700000000003</v>
      </c>
      <c r="E14" s="710">
        <v>0</v>
      </c>
      <c r="F14" s="710">
        <v>0</v>
      </c>
      <c r="G14" s="710">
        <v>58.340899999999998</v>
      </c>
      <c r="H14" s="704">
        <v>14065.316375000002</v>
      </c>
    </row>
    <row r="15" spans="1:16" s="480" customFormat="1" ht="15.75">
      <c r="A15" s="676">
        <v>45077</v>
      </c>
      <c r="B15" s="710">
        <v>0.03</v>
      </c>
      <c r="C15" s="710">
        <v>2.96</v>
      </c>
      <c r="D15" s="710">
        <v>37.08</v>
      </c>
      <c r="E15" s="710">
        <v>0</v>
      </c>
      <c r="F15" s="710">
        <v>0</v>
      </c>
      <c r="G15" s="710">
        <v>59.927999999999997</v>
      </c>
      <c r="H15" s="704">
        <v>18103.47</v>
      </c>
    </row>
    <row r="16" spans="1:16" s="480" customFormat="1" ht="15.75">
      <c r="A16" s="676">
        <v>45107</v>
      </c>
      <c r="B16" s="710">
        <v>2.5000000000000001E-2</v>
      </c>
      <c r="C16" s="710">
        <v>2.9609999999999999</v>
      </c>
      <c r="D16" s="710">
        <v>37.085999999999999</v>
      </c>
      <c r="E16" s="710">
        <v>0</v>
      </c>
      <c r="F16" s="710">
        <v>0</v>
      </c>
      <c r="G16" s="710">
        <v>59.927999999999997</v>
      </c>
      <c r="H16" s="704">
        <v>17303.09</v>
      </c>
    </row>
    <row r="17" spans="1:25" s="480" customFormat="1" ht="15.75">
      <c r="A17" s="676">
        <v>45138</v>
      </c>
      <c r="B17" s="710">
        <v>0.21</v>
      </c>
      <c r="C17" s="710">
        <v>3.75</v>
      </c>
      <c r="D17" s="710">
        <v>37.4</v>
      </c>
      <c r="E17" s="710">
        <v>0</v>
      </c>
      <c r="F17" s="710">
        <v>0</v>
      </c>
      <c r="G17" s="710">
        <v>58.64</v>
      </c>
      <c r="H17" s="704">
        <v>25023</v>
      </c>
    </row>
    <row r="18" spans="1:25" s="519" customFormat="1" ht="15.75">
      <c r="A18" s="676">
        <v>45169</v>
      </c>
      <c r="B18" s="708">
        <v>0.51164664834427998</v>
      </c>
      <c r="C18" s="708">
        <v>6.1273258922579288</v>
      </c>
      <c r="D18" s="703">
        <v>40.971294155322049</v>
      </c>
      <c r="E18" s="710">
        <v>0</v>
      </c>
      <c r="F18" s="709">
        <v>0</v>
      </c>
      <c r="G18" s="703">
        <v>52.387529090871062</v>
      </c>
      <c r="H18" s="703">
        <v>28846.312075000002</v>
      </c>
      <c r="I18" s="480"/>
      <c r="J18" s="480"/>
      <c r="K18" s="480"/>
      <c r="L18" s="480"/>
      <c r="M18" s="480"/>
      <c r="N18" s="480"/>
      <c r="O18" s="480"/>
      <c r="P18" s="480"/>
      <c r="Q18" s="480"/>
      <c r="R18" s="480"/>
      <c r="S18" s="480"/>
      <c r="T18" s="480"/>
      <c r="U18" s="480"/>
      <c r="V18" s="480"/>
      <c r="W18" s="480"/>
      <c r="X18" s="480"/>
      <c r="Y18" s="480"/>
    </row>
    <row r="19" spans="1:25" ht="15.75">
      <c r="A19" s="1605" t="s">
        <v>85</v>
      </c>
      <c r="B19" s="1606"/>
      <c r="C19" s="1606"/>
      <c r="D19" s="1606"/>
      <c r="E19" s="1606"/>
      <c r="F19" s="1606"/>
      <c r="G19" s="1606"/>
      <c r="H19" s="1606"/>
      <c r="I19" s="480"/>
      <c r="J19" s="480"/>
      <c r="K19" s="480"/>
      <c r="L19" s="480"/>
      <c r="M19" s="480"/>
      <c r="N19" s="480"/>
      <c r="O19" s="480"/>
      <c r="P19" s="480"/>
      <c r="Q19" s="480"/>
      <c r="R19" s="480"/>
      <c r="S19" s="480"/>
      <c r="T19" s="480"/>
      <c r="U19" s="480"/>
      <c r="V19" s="480"/>
      <c r="W19" s="480"/>
      <c r="X19" s="480"/>
      <c r="Y19" s="480"/>
    </row>
    <row r="20" spans="1:25" s="480" customFormat="1" ht="15.75">
      <c r="A20" s="680" t="s">
        <v>78</v>
      </c>
      <c r="B20" s="711">
        <v>0</v>
      </c>
      <c r="C20" s="707">
        <v>0</v>
      </c>
      <c r="D20" s="707">
        <v>7</v>
      </c>
      <c r="E20" s="711">
        <v>0</v>
      </c>
      <c r="F20" s="711">
        <v>0</v>
      </c>
      <c r="G20" s="707">
        <v>92</v>
      </c>
      <c r="H20" s="707">
        <v>16730</v>
      </c>
    </row>
    <row r="21" spans="1:25" s="480" customFormat="1" ht="15.75">
      <c r="A21" s="680" t="s">
        <v>79</v>
      </c>
      <c r="B21" s="711">
        <v>0</v>
      </c>
      <c r="C21" s="711">
        <v>11.578757149521101</v>
      </c>
      <c r="D21" s="711">
        <v>0</v>
      </c>
      <c r="E21" s="711">
        <v>0</v>
      </c>
      <c r="F21" s="711">
        <v>0</v>
      </c>
      <c r="G21" s="711">
        <v>88.421242850478905</v>
      </c>
      <c r="H21" s="711">
        <v>9.5181199999999997</v>
      </c>
    </row>
    <row r="22" spans="1:25" s="480" customFormat="1" ht="15.75">
      <c r="A22" s="676">
        <v>45044</v>
      </c>
      <c r="B22" s="710">
        <v>0</v>
      </c>
      <c r="C22" s="710">
        <v>12.2916043952122</v>
      </c>
      <c r="D22" s="710">
        <v>0</v>
      </c>
      <c r="E22" s="710">
        <v>0</v>
      </c>
      <c r="F22" s="710">
        <v>0</v>
      </c>
      <c r="G22" s="710">
        <v>87.708395604787796</v>
      </c>
      <c r="H22" s="710">
        <v>8.9661200000000001</v>
      </c>
    </row>
    <row r="23" spans="1:25" s="480" customFormat="1" ht="15.75">
      <c r="A23" s="676">
        <v>45077</v>
      </c>
      <c r="B23" s="710">
        <v>0</v>
      </c>
      <c r="C23" s="710">
        <v>0</v>
      </c>
      <c r="D23" s="710">
        <v>0</v>
      </c>
      <c r="E23" s="710">
        <v>0</v>
      </c>
      <c r="F23" s="710">
        <v>0</v>
      </c>
      <c r="G23" s="710">
        <v>100</v>
      </c>
      <c r="H23" s="710">
        <v>0.55200000000000005</v>
      </c>
    </row>
    <row r="24" spans="1:25" s="480" customFormat="1" ht="15.75">
      <c r="A24" s="676">
        <v>45107</v>
      </c>
      <c r="B24" s="710">
        <v>0</v>
      </c>
      <c r="C24" s="710">
        <v>0</v>
      </c>
      <c r="D24" s="710">
        <v>0</v>
      </c>
      <c r="E24" s="710">
        <v>0</v>
      </c>
      <c r="F24" s="710">
        <v>0</v>
      </c>
      <c r="G24" s="710">
        <v>0</v>
      </c>
      <c r="H24" s="710">
        <v>0</v>
      </c>
    </row>
    <row r="25" spans="1:25" s="480" customFormat="1" ht="15.75">
      <c r="A25" s="676">
        <v>45138</v>
      </c>
      <c r="B25" s="710">
        <v>0</v>
      </c>
      <c r="C25" s="710">
        <v>0</v>
      </c>
      <c r="D25" s="710">
        <v>0</v>
      </c>
      <c r="E25" s="710">
        <v>0</v>
      </c>
      <c r="F25" s="710">
        <v>0</v>
      </c>
      <c r="G25" s="710">
        <v>0</v>
      </c>
      <c r="H25" s="710">
        <v>0</v>
      </c>
    </row>
    <row r="26" spans="1:25" s="519" customFormat="1" ht="15.75">
      <c r="A26" s="676">
        <v>45169</v>
      </c>
      <c r="B26" s="708">
        <v>0</v>
      </c>
      <c r="C26" s="708">
        <v>0</v>
      </c>
      <c r="D26" s="704">
        <v>0</v>
      </c>
      <c r="E26" s="710">
        <v>0</v>
      </c>
      <c r="F26" s="709">
        <v>0</v>
      </c>
      <c r="G26" s="704">
        <v>0</v>
      </c>
      <c r="H26" s="704">
        <v>0</v>
      </c>
      <c r="I26" s="480"/>
      <c r="J26" s="480"/>
      <c r="K26" s="480"/>
      <c r="L26" s="480"/>
      <c r="M26" s="480"/>
      <c r="N26" s="480"/>
      <c r="O26" s="480"/>
      <c r="P26" s="480"/>
      <c r="Q26" s="480"/>
      <c r="R26" s="480"/>
      <c r="S26" s="480"/>
      <c r="T26" s="480"/>
      <c r="U26" s="480"/>
      <c r="V26" s="480"/>
      <c r="W26" s="480"/>
      <c r="X26" s="480"/>
      <c r="Y26" s="480"/>
    </row>
    <row r="27" spans="1:25" ht="15.75">
      <c r="A27" s="1605" t="s">
        <v>86</v>
      </c>
      <c r="B27" s="1606"/>
      <c r="C27" s="1606"/>
      <c r="D27" s="1606"/>
      <c r="E27" s="1606"/>
      <c r="F27" s="1606"/>
      <c r="G27" s="1606"/>
      <c r="H27" s="1606"/>
      <c r="I27" s="480"/>
      <c r="J27" s="480"/>
      <c r="K27" s="480"/>
      <c r="L27" s="480"/>
      <c r="M27" s="480"/>
      <c r="N27" s="480"/>
      <c r="O27" s="480"/>
      <c r="P27" s="480"/>
      <c r="Q27" s="480"/>
      <c r="R27" s="480"/>
      <c r="S27" s="480"/>
      <c r="T27" s="480"/>
      <c r="U27" s="480"/>
      <c r="V27" s="480"/>
      <c r="W27" s="480"/>
      <c r="X27" s="480"/>
      <c r="Y27" s="480"/>
    </row>
    <row r="28" spans="1:25" ht="15.75">
      <c r="A28" s="680" t="s">
        <v>78</v>
      </c>
      <c r="B28" s="711">
        <v>0</v>
      </c>
      <c r="C28" s="705">
        <v>5</v>
      </c>
      <c r="D28" s="705">
        <v>83.12</v>
      </c>
      <c r="E28" s="711">
        <v>0</v>
      </c>
      <c r="F28" s="711">
        <v>0</v>
      </c>
      <c r="G28" s="705">
        <v>12</v>
      </c>
      <c r="H28" s="705">
        <v>17753.904977500002</v>
      </c>
      <c r="I28" s="480"/>
      <c r="J28" s="480" t="s">
        <v>786</v>
      </c>
      <c r="K28" s="480"/>
      <c r="L28" s="480"/>
      <c r="M28" s="480"/>
      <c r="N28" s="480"/>
      <c r="O28" s="480"/>
      <c r="P28" s="480"/>
      <c r="Q28" s="480"/>
      <c r="R28" s="480"/>
      <c r="S28" s="480"/>
      <c r="T28" s="480"/>
      <c r="U28" s="480"/>
      <c r="V28" s="480"/>
      <c r="W28" s="480"/>
      <c r="X28" s="480"/>
      <c r="Y28" s="480"/>
    </row>
    <row r="29" spans="1:25" ht="15.75">
      <c r="A29" s="680" t="s">
        <v>79</v>
      </c>
      <c r="B29" s="713" t="s">
        <v>330</v>
      </c>
      <c r="C29" s="706">
        <v>0.83</v>
      </c>
      <c r="D29" s="706">
        <v>87.13</v>
      </c>
      <c r="E29" s="713" t="s">
        <v>330</v>
      </c>
      <c r="F29" s="706">
        <v>0.17</v>
      </c>
      <c r="G29" s="706">
        <v>11.87</v>
      </c>
      <c r="H29" s="707">
        <v>7221.5016855000013</v>
      </c>
      <c r="I29" s="480"/>
      <c r="J29" s="480" t="s">
        <v>786</v>
      </c>
      <c r="K29" s="480"/>
      <c r="L29" s="480"/>
      <c r="M29" s="480"/>
      <c r="N29" s="480"/>
      <c r="O29" s="480"/>
      <c r="P29" s="480"/>
      <c r="Q29" s="480"/>
      <c r="R29" s="480"/>
      <c r="S29" s="480"/>
      <c r="T29" s="480"/>
      <c r="U29" s="480"/>
      <c r="V29" s="480"/>
      <c r="W29" s="480"/>
      <c r="X29" s="480"/>
      <c r="Y29" s="480"/>
    </row>
    <row r="30" spans="1:25" ht="15.75">
      <c r="A30" s="676">
        <v>45044</v>
      </c>
      <c r="B30" s="712" t="s">
        <v>850</v>
      </c>
      <c r="C30" s="709">
        <v>0.68236886379540218</v>
      </c>
      <c r="D30" s="709">
        <v>92.471836090087265</v>
      </c>
      <c r="E30" s="712" t="s">
        <v>850</v>
      </c>
      <c r="F30" s="712" t="s">
        <v>850</v>
      </c>
      <c r="G30" s="709">
        <v>6.8457950461173329</v>
      </c>
      <c r="H30" s="704">
        <v>1547.5003784999999</v>
      </c>
      <c r="J30" s="480"/>
      <c r="K30" s="480"/>
      <c r="L30" s="480"/>
      <c r="M30" s="480"/>
      <c r="N30" s="480"/>
      <c r="O30" s="480"/>
      <c r="P30" s="480"/>
      <c r="Q30" s="480"/>
      <c r="R30" s="480"/>
      <c r="S30" s="480"/>
    </row>
    <row r="31" spans="1:25" ht="15.75">
      <c r="A31" s="676">
        <v>45077</v>
      </c>
      <c r="B31" s="712" t="s">
        <v>850</v>
      </c>
      <c r="C31" s="709">
        <v>0.40557201872390886</v>
      </c>
      <c r="D31" s="709">
        <v>92.467570686045846</v>
      </c>
      <c r="E31" s="712" t="s">
        <v>850</v>
      </c>
      <c r="F31" s="709">
        <v>5.8749717981450275E-2</v>
      </c>
      <c r="G31" s="709">
        <v>7.0681075772488073</v>
      </c>
      <c r="H31" s="704">
        <v>2157.9209970000002</v>
      </c>
      <c r="J31" s="480"/>
      <c r="K31" s="480"/>
      <c r="L31" s="480"/>
      <c r="M31" s="480"/>
      <c r="N31" s="480"/>
      <c r="O31" s="480"/>
      <c r="P31" s="480"/>
      <c r="Q31" s="480"/>
      <c r="R31" s="480"/>
      <c r="S31" s="480"/>
    </row>
    <row r="32" spans="1:25" ht="15.75">
      <c r="A32" s="676">
        <v>45107</v>
      </c>
      <c r="B32" s="712" t="s">
        <v>850</v>
      </c>
      <c r="C32" s="709">
        <v>1.4729588414900125</v>
      </c>
      <c r="D32" s="709">
        <v>86.463536351740416</v>
      </c>
      <c r="E32" s="712" t="s">
        <v>850</v>
      </c>
      <c r="F32" s="709">
        <v>0.7839499607432614</v>
      </c>
      <c r="G32" s="709">
        <v>11.276397173514791</v>
      </c>
      <c r="H32" s="704">
        <v>1433</v>
      </c>
      <c r="J32" s="480"/>
      <c r="K32" s="480"/>
      <c r="L32" s="480"/>
      <c r="M32" s="480"/>
      <c r="N32" s="480"/>
      <c r="O32" s="480"/>
      <c r="P32" s="480"/>
      <c r="Q32" s="480"/>
      <c r="R32" s="480"/>
      <c r="S32" s="480"/>
    </row>
    <row r="33" spans="1:19" ht="15.75">
      <c r="A33" s="676">
        <v>45138</v>
      </c>
      <c r="B33" s="712" t="s">
        <v>330</v>
      </c>
      <c r="C33" s="709">
        <v>1.1000000000000001</v>
      </c>
      <c r="D33" s="709">
        <v>79.66</v>
      </c>
      <c r="E33" s="712" t="s">
        <v>330</v>
      </c>
      <c r="F33" s="712" t="s">
        <v>330</v>
      </c>
      <c r="G33" s="709">
        <v>19.239999999999998</v>
      </c>
      <c r="H33" s="704">
        <v>923.75141500000041</v>
      </c>
      <c r="J33" s="480"/>
      <c r="K33" s="480"/>
      <c r="L33" s="480"/>
      <c r="M33" s="480"/>
      <c r="N33" s="480"/>
      <c r="O33" s="480"/>
      <c r="P33" s="480"/>
      <c r="Q33" s="480"/>
      <c r="R33" s="480"/>
      <c r="S33" s="480"/>
    </row>
    <row r="34" spans="1:19" s="518" customFormat="1" ht="15.75">
      <c r="A34" s="676">
        <v>45169</v>
      </c>
      <c r="B34" s="714" t="s">
        <v>330</v>
      </c>
      <c r="C34" s="710" t="s">
        <v>330</v>
      </c>
      <c r="D34" s="704">
        <v>76.821025172282376</v>
      </c>
      <c r="E34" s="714" t="s">
        <v>330</v>
      </c>
      <c r="F34" s="710">
        <v>5.8305357145079029E-3</v>
      </c>
      <c r="G34" s="704">
        <v>23.172982560300099</v>
      </c>
      <c r="H34" s="704">
        <v>1159.3288950000001</v>
      </c>
      <c r="J34" s="480"/>
      <c r="K34" s="480"/>
      <c r="L34" s="480"/>
      <c r="M34" s="480"/>
      <c r="N34" s="480"/>
      <c r="O34" s="480"/>
      <c r="P34" s="480"/>
      <c r="Q34" s="480"/>
      <c r="R34" s="480"/>
      <c r="S34" s="480"/>
    </row>
    <row r="35" spans="1:19" ht="15.75">
      <c r="A35" s="1607" t="s">
        <v>1353</v>
      </c>
      <c r="B35" s="1608"/>
      <c r="C35" s="1608"/>
      <c r="D35" s="1608"/>
      <c r="E35" s="1609"/>
      <c r="F35" s="502"/>
      <c r="G35" s="502"/>
      <c r="H35" s="502"/>
    </row>
    <row r="36" spans="1:19" ht="50.25" customHeight="1">
      <c r="A36" s="1596" t="s">
        <v>851</v>
      </c>
      <c r="B36" s="1597"/>
      <c r="C36" s="1597"/>
      <c r="D36" s="1597"/>
      <c r="E36" s="1597"/>
      <c r="F36" s="1597"/>
      <c r="G36" s="1597"/>
      <c r="H36" s="1597"/>
      <c r="I36" s="520"/>
    </row>
    <row r="37" spans="1:19" ht="15.75">
      <c r="A37" s="1598" t="s">
        <v>852</v>
      </c>
      <c r="B37" s="1598"/>
      <c r="C37" s="1598"/>
      <c r="D37" s="1598"/>
      <c r="E37" s="1598"/>
      <c r="F37" s="1598"/>
      <c r="G37" s="1598"/>
      <c r="H37" s="1598"/>
      <c r="I37" s="1599"/>
    </row>
    <row r="38" spans="1:19" ht="15.75">
      <c r="A38" s="1600" t="s">
        <v>853</v>
      </c>
      <c r="B38" s="1601"/>
      <c r="C38" s="1601"/>
      <c r="D38" s="1601"/>
      <c r="E38" s="1601"/>
      <c r="F38" s="1601"/>
      <c r="G38" s="1601"/>
      <c r="H38" s="1601"/>
      <c r="I38" s="520"/>
    </row>
    <row r="39" spans="1:19" ht="15" customHeight="1">
      <c r="A39" s="1602"/>
      <c r="B39" s="1602"/>
      <c r="C39" s="1602"/>
      <c r="D39" s="1602"/>
      <c r="E39" s="1602"/>
      <c r="F39" s="1602"/>
      <c r="G39" s="1602"/>
      <c r="H39" s="502"/>
    </row>
    <row r="40" spans="1:19" ht="15" customHeight="1">
      <c r="A40" s="521"/>
      <c r="B40" s="521"/>
      <c r="C40" s="521"/>
      <c r="D40" s="521"/>
      <c r="E40" s="521"/>
      <c r="F40" s="521"/>
      <c r="G40" s="521"/>
    </row>
  </sheetData>
  <mergeCells count="10">
    <mergeCell ref="A36:H36"/>
    <mergeCell ref="A37:I37"/>
    <mergeCell ref="A38:H38"/>
    <mergeCell ref="A39:G39"/>
    <mergeCell ref="A1:H1"/>
    <mergeCell ref="A3:H3"/>
    <mergeCell ref="A11:H11"/>
    <mergeCell ref="A19:H19"/>
    <mergeCell ref="A27:H27"/>
    <mergeCell ref="A35:E35"/>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98" zoomScaleNormal="98" workbookViewId="0">
      <selection sqref="A1:O1"/>
    </sheetView>
  </sheetViews>
  <sheetFormatPr defaultColWidth="9.140625" defaultRowHeight="12.75"/>
  <cols>
    <col min="1" max="1" width="14" style="715" customWidth="1"/>
    <col min="2" max="2" width="13.140625" style="715" customWidth="1"/>
    <col min="3" max="3" width="21.28515625" style="715" customWidth="1"/>
    <col min="4" max="4" width="18.5703125" style="773" customWidth="1"/>
    <col min="5" max="5" width="11.28515625" style="715" customWidth="1"/>
    <col min="6" max="7" width="10.5703125" style="715" bestFit="1" customWidth="1"/>
    <col min="8" max="8" width="9.42578125" style="715" customWidth="1"/>
    <col min="9" max="9" width="9.7109375" style="715" customWidth="1"/>
    <col min="10" max="10" width="9.28515625" style="715" bestFit="1" customWidth="1"/>
    <col min="11" max="11" width="15.140625" style="715" customWidth="1"/>
    <col min="12" max="13" width="8.7109375" style="715" customWidth="1"/>
    <col min="14" max="14" width="9.5703125" style="715" customWidth="1"/>
    <col min="15" max="15" width="12.7109375" style="715" customWidth="1"/>
    <col min="16" max="16384" width="9.140625" style="715"/>
  </cols>
  <sheetData>
    <row r="1" spans="1:17" ht="15">
      <c r="A1" s="1529" t="s">
        <v>854</v>
      </c>
      <c r="B1" s="1529"/>
      <c r="C1" s="1529"/>
      <c r="D1" s="1529"/>
      <c r="E1" s="1529"/>
      <c r="F1" s="1529"/>
      <c r="G1" s="1529"/>
      <c r="H1" s="1529"/>
      <c r="I1" s="1529"/>
      <c r="J1" s="1529"/>
      <c r="K1" s="1529"/>
      <c r="L1" s="1529"/>
      <c r="M1" s="1529"/>
      <c r="N1" s="1529"/>
      <c r="O1" s="1529"/>
    </row>
    <row r="2" spans="1:17" ht="63.75" customHeight="1">
      <c r="A2" s="1610" t="s">
        <v>855</v>
      </c>
      <c r="B2" s="1610" t="s">
        <v>856</v>
      </c>
      <c r="C2" s="1610" t="s">
        <v>857</v>
      </c>
      <c r="D2" s="1611" t="s">
        <v>858</v>
      </c>
      <c r="E2" s="1613" t="s">
        <v>808</v>
      </c>
      <c r="F2" s="1614"/>
      <c r="G2" s="1615"/>
      <c r="H2" s="1610" t="s">
        <v>859</v>
      </c>
      <c r="I2" s="1610"/>
      <c r="J2" s="1610"/>
      <c r="K2" s="1616" t="s">
        <v>860</v>
      </c>
      <c r="L2" s="1610" t="s">
        <v>861</v>
      </c>
      <c r="M2" s="1610"/>
      <c r="N2" s="1610" t="s">
        <v>1354</v>
      </c>
      <c r="O2" s="1610"/>
    </row>
    <row r="3" spans="1:17" ht="79.5" customHeight="1">
      <c r="A3" s="1610"/>
      <c r="B3" s="1610"/>
      <c r="C3" s="1610"/>
      <c r="D3" s="1612"/>
      <c r="E3" s="716" t="s">
        <v>79</v>
      </c>
      <c r="F3" s="716">
        <v>45108</v>
      </c>
      <c r="G3" s="716">
        <v>45139</v>
      </c>
      <c r="H3" s="716" t="s">
        <v>79</v>
      </c>
      <c r="I3" s="716">
        <v>45108</v>
      </c>
      <c r="J3" s="716">
        <v>45139</v>
      </c>
      <c r="K3" s="1552"/>
      <c r="L3" s="716">
        <v>45108</v>
      </c>
      <c r="M3" s="716">
        <v>45139</v>
      </c>
      <c r="N3" s="717" t="s">
        <v>808</v>
      </c>
      <c r="O3" s="716" t="s">
        <v>862</v>
      </c>
    </row>
    <row r="4" spans="1:17" ht="12.6" customHeight="1">
      <c r="A4" s="1620" t="s">
        <v>863</v>
      </c>
      <c r="B4" s="1620" t="s">
        <v>864</v>
      </c>
      <c r="C4" s="718" t="s">
        <v>865</v>
      </c>
      <c r="D4" s="719" t="s">
        <v>866</v>
      </c>
      <c r="E4" s="720">
        <v>690180</v>
      </c>
      <c r="F4" s="720">
        <v>139204</v>
      </c>
      <c r="G4" s="720">
        <v>99919</v>
      </c>
      <c r="H4" s="720">
        <v>411992.82089999993</v>
      </c>
      <c r="I4" s="720">
        <v>82389.526709999991</v>
      </c>
      <c r="J4" s="720">
        <v>59023.270990000005</v>
      </c>
      <c r="K4" s="721" t="s">
        <v>867</v>
      </c>
      <c r="L4" s="722">
        <v>60082</v>
      </c>
      <c r="M4" s="722">
        <v>59374</v>
      </c>
      <c r="N4" s="723">
        <v>15521.136363636364</v>
      </c>
      <c r="O4" s="723">
        <v>9164.9606936363634</v>
      </c>
      <c r="P4" s="724"/>
      <c r="Q4" s="724"/>
    </row>
    <row r="5" spans="1:17" ht="12.6" customHeight="1">
      <c r="A5" s="1621"/>
      <c r="B5" s="1621"/>
      <c r="C5" s="718" t="s">
        <v>868</v>
      </c>
      <c r="D5" s="719" t="s">
        <v>869</v>
      </c>
      <c r="E5" s="720">
        <v>1592322</v>
      </c>
      <c r="F5" s="720">
        <v>287723</v>
      </c>
      <c r="G5" s="720">
        <v>253633</v>
      </c>
      <c r="H5" s="720">
        <v>94879.627570000011</v>
      </c>
      <c r="I5" s="720">
        <v>17004.155747999997</v>
      </c>
      <c r="J5" s="720">
        <v>14924.615781000002</v>
      </c>
      <c r="K5" s="721" t="s">
        <v>867</v>
      </c>
      <c r="L5" s="722">
        <v>59886</v>
      </c>
      <c r="M5" s="722">
        <v>59368</v>
      </c>
      <c r="N5" s="723">
        <v>25045.772727272728</v>
      </c>
      <c r="O5" s="723">
        <v>1471.0353695454544</v>
      </c>
      <c r="P5" s="724"/>
      <c r="Q5" s="724"/>
    </row>
    <row r="6" spans="1:17" ht="12.6" customHeight="1">
      <c r="A6" s="1621"/>
      <c r="B6" s="1621"/>
      <c r="C6" s="718" t="s">
        <v>870</v>
      </c>
      <c r="D6" s="719" t="s">
        <v>871</v>
      </c>
      <c r="E6" s="720">
        <v>185931</v>
      </c>
      <c r="F6" s="720">
        <v>28556</v>
      </c>
      <c r="G6" s="720">
        <v>26637</v>
      </c>
      <c r="H6" s="720">
        <v>894.19457699999964</v>
      </c>
      <c r="I6" s="720">
        <v>136.67584110000001</v>
      </c>
      <c r="J6" s="720">
        <v>127.01382399999997</v>
      </c>
      <c r="K6" s="721" t="s">
        <v>872</v>
      </c>
      <c r="L6" s="722">
        <v>48289</v>
      </c>
      <c r="M6" s="722">
        <v>47839</v>
      </c>
      <c r="N6" s="723">
        <v>3391.909090909091</v>
      </c>
      <c r="O6" s="723">
        <v>16.185781127272726</v>
      </c>
      <c r="P6" s="724"/>
      <c r="Q6" s="724"/>
    </row>
    <row r="7" spans="1:17" ht="12.6" customHeight="1">
      <c r="A7" s="1621"/>
      <c r="B7" s="1621"/>
      <c r="C7" s="718" t="s">
        <v>873</v>
      </c>
      <c r="D7" s="719" t="s">
        <v>874</v>
      </c>
      <c r="E7" s="720">
        <v>2610756</v>
      </c>
      <c r="F7" s="720">
        <v>447963</v>
      </c>
      <c r="G7" s="720">
        <v>363271</v>
      </c>
      <c r="H7" s="720">
        <v>1557.1324956999997</v>
      </c>
      <c r="I7" s="720">
        <v>264.42097439999998</v>
      </c>
      <c r="J7" s="720">
        <v>213.44586600000002</v>
      </c>
      <c r="K7" s="721" t="s">
        <v>875</v>
      </c>
      <c r="L7" s="722">
        <v>5943</v>
      </c>
      <c r="M7" s="722">
        <v>5914</v>
      </c>
      <c r="N7" s="723">
        <v>59581.545454545456</v>
      </c>
      <c r="O7" s="723">
        <v>35.02363551818182</v>
      </c>
      <c r="P7" s="724"/>
      <c r="Q7" s="724"/>
    </row>
    <row r="8" spans="1:17" ht="12.6" customHeight="1">
      <c r="A8" s="1621"/>
      <c r="B8" s="1621"/>
      <c r="C8" s="718" t="s">
        <v>876</v>
      </c>
      <c r="D8" s="719" t="s">
        <v>877</v>
      </c>
      <c r="E8" s="720">
        <v>2064768</v>
      </c>
      <c r="F8" s="720">
        <v>354321</v>
      </c>
      <c r="G8" s="720">
        <v>435015</v>
      </c>
      <c r="H8" s="720">
        <v>453642.79625700013</v>
      </c>
      <c r="I8" s="720">
        <v>78290.452848000015</v>
      </c>
      <c r="J8" s="720">
        <v>94676.229122999983</v>
      </c>
      <c r="K8" s="721" t="s">
        <v>878</v>
      </c>
      <c r="L8" s="722">
        <v>75427</v>
      </c>
      <c r="M8" s="722">
        <v>75682</v>
      </c>
      <c r="N8" s="723">
        <v>19162.863636363636</v>
      </c>
      <c r="O8" s="723">
        <v>4161.4379357727266</v>
      </c>
      <c r="P8" s="724"/>
      <c r="Q8" s="724"/>
    </row>
    <row r="9" spans="1:17" ht="12.6" customHeight="1">
      <c r="A9" s="1621"/>
      <c r="B9" s="1621"/>
      <c r="C9" s="718" t="s">
        <v>879</v>
      </c>
      <c r="D9" s="719" t="s">
        <v>880</v>
      </c>
      <c r="E9" s="720">
        <v>5215530</v>
      </c>
      <c r="F9" s="720">
        <v>932613</v>
      </c>
      <c r="G9" s="720">
        <v>1018579</v>
      </c>
      <c r="H9" s="720">
        <v>191372.61854350005</v>
      </c>
      <c r="I9" s="720">
        <v>34335.785497500001</v>
      </c>
      <c r="J9" s="720">
        <v>37054.970560499991</v>
      </c>
      <c r="K9" s="721" t="s">
        <v>878</v>
      </c>
      <c r="L9" s="722">
        <v>75258</v>
      </c>
      <c r="M9" s="722">
        <v>75629</v>
      </c>
      <c r="N9" s="723">
        <v>33513.681818181816</v>
      </c>
      <c r="O9" s="723">
        <v>1218.176555181818</v>
      </c>
      <c r="P9" s="724"/>
    </row>
    <row r="10" spans="1:17" ht="12.6" customHeight="1">
      <c r="A10" s="1621"/>
      <c r="B10" s="1621"/>
      <c r="C10" s="718" t="s">
        <v>881</v>
      </c>
      <c r="D10" s="719" t="s">
        <v>882</v>
      </c>
      <c r="E10" s="720">
        <v>19381296</v>
      </c>
      <c r="F10" s="720">
        <v>3351206</v>
      </c>
      <c r="G10" s="720">
        <v>3689230</v>
      </c>
      <c r="H10" s="720">
        <v>142524.9051299</v>
      </c>
      <c r="I10" s="720">
        <v>24725.169625399998</v>
      </c>
      <c r="J10" s="720">
        <v>26904.446682900001</v>
      </c>
      <c r="K10" s="721" t="s">
        <v>878</v>
      </c>
      <c r="L10" s="722">
        <v>75259</v>
      </c>
      <c r="M10" s="722">
        <v>75620</v>
      </c>
      <c r="N10" s="723">
        <v>133435.63636363635</v>
      </c>
      <c r="O10" s="723">
        <v>971.96269331363624</v>
      </c>
      <c r="P10" s="724"/>
    </row>
    <row r="11" spans="1:17" ht="25.5">
      <c r="A11" s="1621"/>
      <c r="B11" s="1622"/>
      <c r="C11" s="725" t="s">
        <v>883</v>
      </c>
      <c r="D11" s="726"/>
      <c r="E11" s="727">
        <f t="shared" ref="E11:J11" si="0">SUM(E4:E10)</f>
        <v>31740783</v>
      </c>
      <c r="F11" s="727">
        <f t="shared" si="0"/>
        <v>5541586</v>
      </c>
      <c r="G11" s="727">
        <f t="shared" si="0"/>
        <v>5886284</v>
      </c>
      <c r="H11" s="727">
        <f t="shared" si="0"/>
        <v>1296864.0954731</v>
      </c>
      <c r="I11" s="727">
        <f t="shared" si="0"/>
        <v>237146.18724440003</v>
      </c>
      <c r="J11" s="727">
        <f t="shared" si="0"/>
        <v>232923.99282739998</v>
      </c>
      <c r="K11" s="728"/>
      <c r="L11" s="729"/>
      <c r="M11" s="729"/>
      <c r="N11" s="730"/>
      <c r="O11" s="730"/>
      <c r="P11" s="724"/>
    </row>
    <row r="12" spans="1:17" ht="12.6" customHeight="1">
      <c r="A12" s="1621"/>
      <c r="B12" s="1617" t="s">
        <v>884</v>
      </c>
      <c r="C12" s="718" t="s">
        <v>885</v>
      </c>
      <c r="D12" s="731" t="s">
        <v>886</v>
      </c>
      <c r="E12" s="720">
        <v>236756</v>
      </c>
      <c r="F12" s="720">
        <v>42317</v>
      </c>
      <c r="G12" s="720">
        <v>47848</v>
      </c>
      <c r="H12" s="720">
        <v>24114.522749999996</v>
      </c>
      <c r="I12" s="720">
        <v>4192.0964750000012</v>
      </c>
      <c r="J12" s="720">
        <v>4771.7023250000002</v>
      </c>
      <c r="K12" s="721" t="s">
        <v>878</v>
      </c>
      <c r="L12" s="722">
        <v>204.35</v>
      </c>
      <c r="M12" s="722">
        <v>201.6</v>
      </c>
      <c r="N12" s="723">
        <v>4418.681818181818</v>
      </c>
      <c r="O12" s="723">
        <v>440.69588409090903</v>
      </c>
      <c r="P12" s="724"/>
    </row>
    <row r="13" spans="1:17" ht="12.6" customHeight="1">
      <c r="A13" s="1621"/>
      <c r="B13" s="1618"/>
      <c r="C13" s="732" t="s">
        <v>887</v>
      </c>
      <c r="D13" s="731" t="s">
        <v>888</v>
      </c>
      <c r="E13" s="720">
        <v>225486</v>
      </c>
      <c r="F13" s="720">
        <v>43144</v>
      </c>
      <c r="G13" s="720">
        <v>45252</v>
      </c>
      <c r="H13" s="720">
        <v>4589.9799850000018</v>
      </c>
      <c r="I13" s="720">
        <v>855.78878499999996</v>
      </c>
      <c r="J13" s="720">
        <v>904.80401000000006</v>
      </c>
      <c r="K13" s="721" t="s">
        <v>878</v>
      </c>
      <c r="L13" s="722">
        <v>204.2</v>
      </c>
      <c r="M13" s="722">
        <v>201.8</v>
      </c>
      <c r="N13" s="723">
        <v>2216.9545454545455</v>
      </c>
      <c r="O13" s="723">
        <v>44.243249090909089</v>
      </c>
      <c r="P13" s="724"/>
    </row>
    <row r="14" spans="1:17" ht="12.6" customHeight="1">
      <c r="A14" s="1621"/>
      <c r="B14" s="1618"/>
      <c r="C14" s="718" t="s">
        <v>889</v>
      </c>
      <c r="D14" s="731" t="s">
        <v>890</v>
      </c>
      <c r="E14" s="720">
        <v>705381</v>
      </c>
      <c r="F14" s="720">
        <v>137291</v>
      </c>
      <c r="G14" s="720">
        <v>132209</v>
      </c>
      <c r="H14" s="720">
        <v>129440.68557500002</v>
      </c>
      <c r="I14" s="720">
        <v>24998.472874999999</v>
      </c>
      <c r="J14" s="720">
        <v>24233.9069375</v>
      </c>
      <c r="K14" s="721" t="s">
        <v>878</v>
      </c>
      <c r="L14" s="722">
        <v>755.9</v>
      </c>
      <c r="M14" s="722">
        <v>735.6</v>
      </c>
      <c r="N14" s="723">
        <v>6513.136363636364</v>
      </c>
      <c r="O14" s="723">
        <v>1192.1911079545453</v>
      </c>
      <c r="P14" s="724"/>
    </row>
    <row r="15" spans="1:17" ht="12.6" customHeight="1">
      <c r="A15" s="1621"/>
      <c r="B15" s="1618"/>
      <c r="C15" s="718" t="s">
        <v>891</v>
      </c>
      <c r="D15" s="731" t="s">
        <v>886</v>
      </c>
      <c r="E15" s="720">
        <v>68586</v>
      </c>
      <c r="F15" s="720">
        <v>12328</v>
      </c>
      <c r="G15" s="720">
        <v>12511</v>
      </c>
      <c r="H15" s="720">
        <v>6285.8683249999995</v>
      </c>
      <c r="I15" s="720">
        <v>1126.9530249999998</v>
      </c>
      <c r="J15" s="720">
        <v>1155.00765</v>
      </c>
      <c r="K15" s="721" t="s">
        <v>878</v>
      </c>
      <c r="L15" s="722">
        <v>184.3</v>
      </c>
      <c r="M15" s="722">
        <v>186.2</v>
      </c>
      <c r="N15" s="723">
        <v>585.9545454545455</v>
      </c>
      <c r="O15" s="723">
        <v>54.140442045454549</v>
      </c>
      <c r="P15" s="724"/>
    </row>
    <row r="16" spans="1:17" ht="12.6" customHeight="1">
      <c r="A16" s="1621"/>
      <c r="B16" s="1618"/>
      <c r="C16" s="732" t="s">
        <v>892</v>
      </c>
      <c r="D16" s="731" t="s">
        <v>888</v>
      </c>
      <c r="E16" s="720">
        <v>44554</v>
      </c>
      <c r="F16" s="720">
        <v>6271</v>
      </c>
      <c r="G16" s="720">
        <v>6834</v>
      </c>
      <c r="H16" s="720">
        <v>816.99231999999995</v>
      </c>
      <c r="I16" s="720">
        <v>114.73764500000003</v>
      </c>
      <c r="J16" s="720">
        <v>126.17261000000001</v>
      </c>
      <c r="K16" s="721" t="s">
        <v>878</v>
      </c>
      <c r="L16" s="722">
        <v>184.4</v>
      </c>
      <c r="M16" s="722">
        <v>186.1</v>
      </c>
      <c r="N16" s="723">
        <v>271.04545454545456</v>
      </c>
      <c r="O16" s="723">
        <v>5.007055454545454</v>
      </c>
      <c r="P16" s="724"/>
    </row>
    <row r="17" spans="1:17" ht="12.6" customHeight="1">
      <c r="A17" s="1621"/>
      <c r="B17" s="1618"/>
      <c r="C17" s="718" t="s">
        <v>893</v>
      </c>
      <c r="D17" s="731" t="s">
        <v>894</v>
      </c>
      <c r="E17" s="720">
        <v>0</v>
      </c>
      <c r="F17" s="720">
        <v>0</v>
      </c>
      <c r="G17" s="720">
        <v>0</v>
      </c>
      <c r="H17" s="720">
        <v>0</v>
      </c>
      <c r="I17" s="720">
        <v>0</v>
      </c>
      <c r="J17" s="720">
        <v>0</v>
      </c>
      <c r="K17" s="721" t="s">
        <v>878</v>
      </c>
      <c r="L17" s="722">
        <v>1816.3</v>
      </c>
      <c r="M17" s="722">
        <v>1728.1</v>
      </c>
      <c r="N17" s="733">
        <v>0</v>
      </c>
      <c r="O17" s="733">
        <v>0</v>
      </c>
      <c r="P17" s="724"/>
    </row>
    <row r="18" spans="1:17" ht="12.6" customHeight="1">
      <c r="A18" s="1621"/>
      <c r="B18" s="1618"/>
      <c r="C18" s="718" t="s">
        <v>895</v>
      </c>
      <c r="D18" s="731" t="s">
        <v>886</v>
      </c>
      <c r="E18" s="720">
        <v>475833</v>
      </c>
      <c r="F18" s="720">
        <v>94255</v>
      </c>
      <c r="G18" s="720">
        <v>102273</v>
      </c>
      <c r="H18" s="720">
        <v>52836.93075</v>
      </c>
      <c r="I18" s="720">
        <v>10196.152425</v>
      </c>
      <c r="J18" s="720">
        <v>11081.734600000002</v>
      </c>
      <c r="K18" s="721" t="s">
        <v>878</v>
      </c>
      <c r="L18" s="722">
        <v>227.35</v>
      </c>
      <c r="M18" s="722">
        <v>217.45</v>
      </c>
      <c r="N18" s="723">
        <v>4755.545454545455</v>
      </c>
      <c r="O18" s="723">
        <v>515.3293431818181</v>
      </c>
      <c r="P18" s="724"/>
      <c r="Q18" s="724"/>
    </row>
    <row r="19" spans="1:17" ht="12.6" customHeight="1">
      <c r="A19" s="1621"/>
      <c r="B19" s="1618"/>
      <c r="C19" s="732" t="s">
        <v>896</v>
      </c>
      <c r="D19" s="731" t="s">
        <v>888</v>
      </c>
      <c r="E19" s="720">
        <v>604152</v>
      </c>
      <c r="F19" s="720">
        <v>115466</v>
      </c>
      <c r="G19" s="720">
        <v>133114</v>
      </c>
      <c r="H19" s="720">
        <v>13373.772015000004</v>
      </c>
      <c r="I19" s="720">
        <v>2497.9424799999993</v>
      </c>
      <c r="J19" s="720">
        <v>2887.7132499999998</v>
      </c>
      <c r="K19" s="721" t="s">
        <v>878</v>
      </c>
      <c r="L19" s="722">
        <v>227.15</v>
      </c>
      <c r="M19" s="722">
        <v>217.35</v>
      </c>
      <c r="N19" s="722">
        <v>5434.409090909091</v>
      </c>
      <c r="O19" s="722">
        <v>117.71973590909089</v>
      </c>
      <c r="P19" s="724"/>
      <c r="Q19" s="724"/>
    </row>
    <row r="20" spans="1:17" ht="25.5">
      <c r="A20" s="1621"/>
      <c r="B20" s="1619"/>
      <c r="C20" s="725" t="s">
        <v>897</v>
      </c>
      <c r="D20" s="734"/>
      <c r="E20" s="727">
        <f t="shared" ref="E20:J20" si="1">SUM(E12:E19)</f>
        <v>2360748</v>
      </c>
      <c r="F20" s="727">
        <f t="shared" si="1"/>
        <v>451072</v>
      </c>
      <c r="G20" s="727">
        <f t="shared" si="1"/>
        <v>480041</v>
      </c>
      <c r="H20" s="727">
        <f t="shared" si="1"/>
        <v>231458.75172</v>
      </c>
      <c r="I20" s="727">
        <f t="shared" si="1"/>
        <v>43982.143710000004</v>
      </c>
      <c r="J20" s="727">
        <f t="shared" si="1"/>
        <v>45161.041382500007</v>
      </c>
      <c r="K20" s="735"/>
      <c r="L20" s="729"/>
      <c r="M20" s="729"/>
      <c r="N20" s="730"/>
      <c r="O20" s="730"/>
      <c r="P20" s="724"/>
      <c r="Q20" s="736"/>
    </row>
    <row r="21" spans="1:17" ht="12.6" customHeight="1">
      <c r="A21" s="1621"/>
      <c r="B21" s="1617" t="s">
        <v>898</v>
      </c>
      <c r="C21" s="718" t="s">
        <v>899</v>
      </c>
      <c r="D21" s="719" t="s">
        <v>900</v>
      </c>
      <c r="E21" s="737" t="s">
        <v>330</v>
      </c>
      <c r="F21" s="733" t="s">
        <v>330</v>
      </c>
      <c r="G21" s="733" t="s">
        <v>330</v>
      </c>
      <c r="H21" s="733" t="s">
        <v>330</v>
      </c>
      <c r="I21" s="733" t="s">
        <v>330</v>
      </c>
      <c r="J21" s="733" t="s">
        <v>330</v>
      </c>
      <c r="K21" s="721" t="s">
        <v>901</v>
      </c>
      <c r="L21" s="738" t="s">
        <v>317</v>
      </c>
      <c r="M21" s="738" t="s">
        <v>317</v>
      </c>
      <c r="N21" s="733">
        <v>0</v>
      </c>
      <c r="O21" s="733">
        <v>0</v>
      </c>
      <c r="P21" s="724"/>
      <c r="Q21" s="724"/>
    </row>
    <row r="22" spans="1:17" ht="12.6" customHeight="1">
      <c r="A22" s="1621"/>
      <c r="B22" s="1618"/>
      <c r="C22" s="739" t="s">
        <v>902</v>
      </c>
      <c r="D22" s="740" t="s">
        <v>903</v>
      </c>
      <c r="E22" s="737">
        <v>5773</v>
      </c>
      <c r="F22" s="733">
        <v>669</v>
      </c>
      <c r="G22" s="733">
        <v>797</v>
      </c>
      <c r="H22" s="733">
        <v>1659.0030720000007</v>
      </c>
      <c r="I22" s="733">
        <v>185.98012799999998</v>
      </c>
      <c r="J22" s="733">
        <v>228.42460799999995</v>
      </c>
      <c r="K22" s="741" t="s">
        <v>904</v>
      </c>
      <c r="L22" s="722">
        <v>58380</v>
      </c>
      <c r="M22" s="722">
        <v>59940</v>
      </c>
      <c r="N22" s="742">
        <v>331.72727272727275</v>
      </c>
      <c r="O22" s="742">
        <v>95.120958545454513</v>
      </c>
      <c r="P22" s="724"/>
      <c r="Q22" s="724"/>
    </row>
    <row r="23" spans="1:17" ht="12.6" customHeight="1">
      <c r="A23" s="1621"/>
      <c r="B23" s="1618"/>
      <c r="C23" s="718" t="s">
        <v>905</v>
      </c>
      <c r="D23" s="719" t="s">
        <v>906</v>
      </c>
      <c r="E23" s="743" t="s">
        <v>330</v>
      </c>
      <c r="F23" s="743" t="s">
        <v>330</v>
      </c>
      <c r="G23" s="743" t="s">
        <v>330</v>
      </c>
      <c r="H23" s="743" t="s">
        <v>330</v>
      </c>
      <c r="I23" s="743" t="s">
        <v>330</v>
      </c>
      <c r="J23" s="743" t="s">
        <v>330</v>
      </c>
      <c r="K23" s="721" t="s">
        <v>907</v>
      </c>
      <c r="L23" s="738" t="s">
        <v>317</v>
      </c>
      <c r="M23" s="738" t="s">
        <v>317</v>
      </c>
      <c r="N23" s="723">
        <v>3.2464545454545454E-2</v>
      </c>
      <c r="O23" s="723">
        <v>3.2464545454545454E-2</v>
      </c>
      <c r="P23" s="724"/>
      <c r="Q23" s="724"/>
    </row>
    <row r="24" spans="1:17" ht="12.6" customHeight="1">
      <c r="A24" s="1621"/>
      <c r="B24" s="1618"/>
      <c r="C24" s="744" t="s">
        <v>908</v>
      </c>
      <c r="D24" s="719" t="s">
        <v>909</v>
      </c>
      <c r="E24" s="733">
        <v>28533</v>
      </c>
      <c r="F24" s="733">
        <v>5547</v>
      </c>
      <c r="G24" s="733">
        <v>11843</v>
      </c>
      <c r="H24" s="733">
        <v>974.01936239999986</v>
      </c>
      <c r="I24" s="733">
        <v>177.58643760000004</v>
      </c>
      <c r="J24" s="733">
        <v>418.42088639999992</v>
      </c>
      <c r="K24" s="721" t="s">
        <v>878</v>
      </c>
      <c r="L24" s="722">
        <v>879</v>
      </c>
      <c r="M24" s="722">
        <v>1029.4000000000001</v>
      </c>
      <c r="N24" s="723">
        <v>1296.7727272727273</v>
      </c>
      <c r="O24" s="723">
        <v>44.485144200000001</v>
      </c>
      <c r="P24" s="724"/>
      <c r="Q24" s="724"/>
    </row>
    <row r="25" spans="1:17" ht="12.6" customHeight="1">
      <c r="A25" s="1621"/>
      <c r="B25" s="1618"/>
      <c r="C25" s="718" t="s">
        <v>910</v>
      </c>
      <c r="D25" s="719" t="s">
        <v>911</v>
      </c>
      <c r="E25" s="733">
        <v>7</v>
      </c>
      <c r="F25" s="743">
        <v>0</v>
      </c>
      <c r="G25" s="743">
        <v>4</v>
      </c>
      <c r="H25" s="733">
        <v>0.21919</v>
      </c>
      <c r="I25" s="743">
        <v>0</v>
      </c>
      <c r="J25" s="743">
        <v>0.12439</v>
      </c>
      <c r="K25" s="721" t="s">
        <v>912</v>
      </c>
      <c r="L25" s="722">
        <v>1550</v>
      </c>
      <c r="M25" s="722">
        <v>1520</v>
      </c>
      <c r="N25" s="723">
        <v>0.27272727272727271</v>
      </c>
      <c r="O25" s="723">
        <v>8.4545454545454542E-3</v>
      </c>
      <c r="P25" s="724"/>
      <c r="Q25" s="724"/>
    </row>
    <row r="26" spans="1:17" ht="12.6" customHeight="1">
      <c r="A26" s="1621"/>
      <c r="B26" s="1618"/>
      <c r="C26" s="718" t="s">
        <v>913</v>
      </c>
      <c r="D26" s="719" t="s">
        <v>888</v>
      </c>
      <c r="E26" s="733" t="s">
        <v>330</v>
      </c>
      <c r="F26" s="743" t="s">
        <v>330</v>
      </c>
      <c r="G26" s="743" t="s">
        <v>330</v>
      </c>
      <c r="H26" s="733" t="s">
        <v>330</v>
      </c>
      <c r="I26" s="743" t="s">
        <v>330</v>
      </c>
      <c r="J26" s="743" t="s">
        <v>330</v>
      </c>
      <c r="K26" s="721" t="s">
        <v>914</v>
      </c>
      <c r="L26" s="738" t="s">
        <v>317</v>
      </c>
      <c r="M26" s="738" t="s">
        <v>317</v>
      </c>
      <c r="N26" s="733">
        <v>0</v>
      </c>
      <c r="O26" s="733">
        <v>0</v>
      </c>
      <c r="P26" s="724"/>
      <c r="Q26" s="724"/>
    </row>
    <row r="27" spans="1:17" ht="15" customHeight="1">
      <c r="A27" s="1621"/>
      <c r="B27" s="1619"/>
      <c r="C27" s="728" t="s">
        <v>915</v>
      </c>
      <c r="D27" s="734"/>
      <c r="E27" s="727">
        <f t="shared" ref="E27:J27" si="2">SUM(E21:E26)</f>
        <v>34313</v>
      </c>
      <c r="F27" s="727">
        <f t="shared" si="2"/>
        <v>6216</v>
      </c>
      <c r="G27" s="727">
        <f t="shared" si="2"/>
        <v>12644</v>
      </c>
      <c r="H27" s="727">
        <f t="shared" si="2"/>
        <v>2633.2416244000005</v>
      </c>
      <c r="I27" s="727">
        <f t="shared" si="2"/>
        <v>363.56656559999999</v>
      </c>
      <c r="J27" s="727">
        <f t="shared" si="2"/>
        <v>646.96988439999984</v>
      </c>
      <c r="K27" s="735"/>
      <c r="L27" s="729"/>
      <c r="M27" s="729"/>
      <c r="N27" s="730"/>
      <c r="O27" s="730"/>
      <c r="P27" s="724"/>
      <c r="Q27" s="724"/>
    </row>
    <row r="28" spans="1:17" ht="12.6" customHeight="1">
      <c r="A28" s="1621"/>
      <c r="B28" s="1617" t="s">
        <v>802</v>
      </c>
      <c r="C28" s="739" t="s">
        <v>916</v>
      </c>
      <c r="D28" s="731" t="s">
        <v>917</v>
      </c>
      <c r="E28" s="720">
        <v>3867813</v>
      </c>
      <c r="F28" s="720">
        <v>682285</v>
      </c>
      <c r="G28" s="720">
        <v>583115</v>
      </c>
      <c r="H28" s="720">
        <v>237438.02222000007</v>
      </c>
      <c r="I28" s="720">
        <v>42105.88985</v>
      </c>
      <c r="J28" s="720">
        <v>39192.562239999999</v>
      </c>
      <c r="K28" s="721" t="s">
        <v>918</v>
      </c>
      <c r="L28" s="722">
        <v>6697</v>
      </c>
      <c r="M28" s="722">
        <v>6871</v>
      </c>
      <c r="N28" s="723">
        <v>7533.909090909091</v>
      </c>
      <c r="O28" s="723">
        <v>508.23776090909087</v>
      </c>
      <c r="P28" s="724"/>
      <c r="Q28" s="736"/>
    </row>
    <row r="29" spans="1:17" ht="12.6" customHeight="1">
      <c r="A29" s="1621"/>
      <c r="B29" s="1618"/>
      <c r="C29" s="739" t="s">
        <v>919</v>
      </c>
      <c r="D29" s="745" t="s">
        <v>920</v>
      </c>
      <c r="E29" s="720">
        <v>3720965</v>
      </c>
      <c r="F29" s="720">
        <v>690824</v>
      </c>
      <c r="G29" s="720">
        <v>594131</v>
      </c>
      <c r="H29" s="720">
        <v>22817.249973000005</v>
      </c>
      <c r="I29" s="720">
        <v>4261.7708990000001</v>
      </c>
      <c r="J29" s="720">
        <v>3985.9142749999992</v>
      </c>
      <c r="K29" s="721" t="s">
        <v>918</v>
      </c>
      <c r="L29" s="722">
        <v>6690</v>
      </c>
      <c r="M29" s="722">
        <v>6864</v>
      </c>
      <c r="N29" s="723">
        <v>10529.227272727272</v>
      </c>
      <c r="O29" s="723">
        <v>71.106350045454533</v>
      </c>
      <c r="P29" s="724"/>
      <c r="Q29" s="724"/>
    </row>
    <row r="30" spans="1:17" ht="12.6" customHeight="1">
      <c r="A30" s="1621"/>
      <c r="B30" s="1618"/>
      <c r="C30" s="718" t="s">
        <v>921</v>
      </c>
      <c r="D30" s="731" t="s">
        <v>922</v>
      </c>
      <c r="E30" s="720">
        <v>13455778</v>
      </c>
      <c r="F30" s="720">
        <v>2027424</v>
      </c>
      <c r="G30" s="720">
        <v>2552485</v>
      </c>
      <c r="H30" s="720">
        <v>343790.41586249979</v>
      </c>
      <c r="I30" s="720">
        <v>55580.755724999995</v>
      </c>
      <c r="J30" s="720">
        <v>71134.522687499993</v>
      </c>
      <c r="K30" s="721" t="s">
        <v>923</v>
      </c>
      <c r="L30" s="722">
        <v>216.7</v>
      </c>
      <c r="M30" s="722">
        <v>231.6</v>
      </c>
      <c r="N30" s="723">
        <v>39751</v>
      </c>
      <c r="O30" s="723">
        <v>1103.9572698863635</v>
      </c>
      <c r="P30" s="724"/>
      <c r="Q30" s="724"/>
    </row>
    <row r="31" spans="1:17" ht="12.6" customHeight="1">
      <c r="A31" s="1621"/>
      <c r="B31" s="1618"/>
      <c r="C31" s="739" t="s">
        <v>924</v>
      </c>
      <c r="D31" s="745" t="s">
        <v>925</v>
      </c>
      <c r="E31" s="720">
        <v>2990054</v>
      </c>
      <c r="F31" s="720">
        <v>567700</v>
      </c>
      <c r="G31" s="720">
        <v>743472</v>
      </c>
      <c r="H31" s="720">
        <v>15632.415897499999</v>
      </c>
      <c r="I31" s="720">
        <v>3120.2846275000011</v>
      </c>
      <c r="J31" s="720">
        <v>4178.2868349999999</v>
      </c>
      <c r="K31" s="721" t="s">
        <v>923</v>
      </c>
      <c r="L31" s="722">
        <v>217.2</v>
      </c>
      <c r="M31" s="722">
        <v>231.9</v>
      </c>
      <c r="N31" s="723">
        <v>12489.727272727272</v>
      </c>
      <c r="O31" s="723">
        <v>69.811607272727258</v>
      </c>
      <c r="P31" s="724"/>
      <c r="Q31" s="724"/>
    </row>
    <row r="32" spans="1:17" ht="15" customHeight="1">
      <c r="A32" s="1621"/>
      <c r="B32" s="1619"/>
      <c r="C32" s="728" t="s">
        <v>926</v>
      </c>
      <c r="D32" s="734"/>
      <c r="E32" s="727">
        <f t="shared" ref="E32:J32" si="3">SUM(E28:E31)</f>
        <v>24034610</v>
      </c>
      <c r="F32" s="727">
        <f t="shared" si="3"/>
        <v>3968233</v>
      </c>
      <c r="G32" s="727">
        <f t="shared" si="3"/>
        <v>4473203</v>
      </c>
      <c r="H32" s="727">
        <f t="shared" si="3"/>
        <v>619678.10395299993</v>
      </c>
      <c r="I32" s="727">
        <f t="shared" si="3"/>
        <v>105068.7011015</v>
      </c>
      <c r="J32" s="727">
        <f t="shared" si="3"/>
        <v>118491.2860375</v>
      </c>
      <c r="K32" s="735"/>
      <c r="L32" s="729"/>
      <c r="M32" s="729"/>
      <c r="N32" s="730"/>
      <c r="O32" s="730"/>
      <c r="P32" s="724"/>
      <c r="Q32" s="724"/>
    </row>
    <row r="33" spans="1:18" ht="25.5">
      <c r="A33" s="1621"/>
      <c r="B33" s="1617" t="s">
        <v>927</v>
      </c>
      <c r="C33" s="744" t="s">
        <v>928</v>
      </c>
      <c r="D33" s="746">
        <v>50</v>
      </c>
      <c r="E33" s="747">
        <v>63415</v>
      </c>
      <c r="F33" s="720">
        <v>10198</v>
      </c>
      <c r="G33" s="720">
        <v>8941</v>
      </c>
      <c r="H33" s="720">
        <v>5124.4789099999998</v>
      </c>
      <c r="I33" s="720">
        <v>816.86188500000003</v>
      </c>
      <c r="J33" s="720">
        <v>708.32124999999985</v>
      </c>
      <c r="K33" s="721" t="s">
        <v>929</v>
      </c>
      <c r="L33" s="722">
        <v>16196</v>
      </c>
      <c r="M33" s="722">
        <v>16028</v>
      </c>
      <c r="N33" s="723">
        <v>666.5454545454545</v>
      </c>
      <c r="O33" s="723">
        <v>52.637420454545456</v>
      </c>
      <c r="P33" s="724"/>
      <c r="Q33" s="724"/>
    </row>
    <row r="34" spans="1:18" ht="25.5">
      <c r="A34" s="1621"/>
      <c r="B34" s="1618"/>
      <c r="C34" s="744" t="s">
        <v>804</v>
      </c>
      <c r="D34" s="746">
        <v>125</v>
      </c>
      <c r="E34" s="720">
        <v>0</v>
      </c>
      <c r="F34" s="720">
        <v>0</v>
      </c>
      <c r="G34" s="720">
        <v>0</v>
      </c>
      <c r="H34" s="720">
        <v>0</v>
      </c>
      <c r="I34" s="720">
        <v>0</v>
      </c>
      <c r="J34" s="720">
        <v>0</v>
      </c>
      <c r="K34" s="721" t="s">
        <v>929</v>
      </c>
      <c r="L34" s="722">
        <v>6039</v>
      </c>
      <c r="M34" s="722">
        <v>6232</v>
      </c>
      <c r="N34" s="742">
        <v>0</v>
      </c>
      <c r="O34" s="742">
        <v>0</v>
      </c>
      <c r="P34" s="724"/>
      <c r="Q34" s="724"/>
    </row>
    <row r="35" spans="1:18" ht="25.5" customHeight="1">
      <c r="A35" s="1621"/>
      <c r="B35" s="1618"/>
      <c r="C35" s="744" t="s">
        <v>805</v>
      </c>
      <c r="D35" s="746">
        <v>50</v>
      </c>
      <c r="E35" s="720">
        <v>0</v>
      </c>
      <c r="F35" s="720">
        <v>0</v>
      </c>
      <c r="G35" s="720">
        <v>0</v>
      </c>
      <c r="H35" s="720">
        <v>0</v>
      </c>
      <c r="I35" s="720">
        <v>0</v>
      </c>
      <c r="J35" s="720">
        <v>0</v>
      </c>
      <c r="K35" s="721" t="s">
        <v>929</v>
      </c>
      <c r="L35" s="722">
        <v>16510</v>
      </c>
      <c r="M35" s="722">
        <v>15981</v>
      </c>
      <c r="N35" s="742">
        <v>0</v>
      </c>
      <c r="O35" s="742">
        <v>0</v>
      </c>
      <c r="P35" s="724"/>
      <c r="Q35" s="724"/>
    </row>
    <row r="36" spans="1:18" ht="29.25" customHeight="1">
      <c r="A36" s="1621"/>
      <c r="B36" s="1619"/>
      <c r="C36" s="725" t="s">
        <v>930</v>
      </c>
      <c r="D36" s="735"/>
      <c r="E36" s="727">
        <f t="shared" ref="E36:J36" si="4">SUM(E33:E35)</f>
        <v>63415</v>
      </c>
      <c r="F36" s="727">
        <f t="shared" si="4"/>
        <v>10198</v>
      </c>
      <c r="G36" s="727">
        <f t="shared" si="4"/>
        <v>8941</v>
      </c>
      <c r="H36" s="727">
        <f t="shared" si="4"/>
        <v>5124.4789099999998</v>
      </c>
      <c r="I36" s="727">
        <f t="shared" si="4"/>
        <v>816.86188500000003</v>
      </c>
      <c r="J36" s="727">
        <f t="shared" si="4"/>
        <v>708.32124999999985</v>
      </c>
      <c r="K36" s="735"/>
      <c r="L36" s="729"/>
      <c r="M36" s="729"/>
      <c r="N36" s="730"/>
      <c r="O36" s="730"/>
      <c r="P36" s="724"/>
      <c r="Q36" s="724"/>
    </row>
    <row r="37" spans="1:18" ht="50.25" customHeight="1">
      <c r="A37" s="1622"/>
      <c r="B37" s="748" t="s">
        <v>931</v>
      </c>
      <c r="C37" s="749" t="s">
        <v>931</v>
      </c>
      <c r="D37" s="750"/>
      <c r="E37" s="751">
        <f t="shared" ref="E37:J37" si="5">SUM(E11,E20,E27,E32,E36)</f>
        <v>58233869</v>
      </c>
      <c r="F37" s="751">
        <f t="shared" si="5"/>
        <v>9977305</v>
      </c>
      <c r="G37" s="751">
        <f t="shared" si="5"/>
        <v>10861113</v>
      </c>
      <c r="H37" s="751">
        <f t="shared" si="5"/>
        <v>2155758.6716804998</v>
      </c>
      <c r="I37" s="751">
        <f t="shared" si="5"/>
        <v>387377.46050650004</v>
      </c>
      <c r="J37" s="751">
        <f t="shared" si="5"/>
        <v>397931.61138180003</v>
      </c>
      <c r="K37" s="752"/>
      <c r="L37" s="753"/>
      <c r="M37" s="753"/>
      <c r="N37" s="754"/>
      <c r="O37" s="754"/>
      <c r="P37" s="724"/>
      <c r="Q37" s="724"/>
    </row>
    <row r="38" spans="1:18" ht="12.6" customHeight="1">
      <c r="A38" s="1617" t="s">
        <v>932</v>
      </c>
      <c r="B38" s="1620" t="s">
        <v>800</v>
      </c>
      <c r="C38" s="718" t="s">
        <v>865</v>
      </c>
      <c r="D38" s="719" t="s">
        <v>866</v>
      </c>
      <c r="E38" s="755">
        <v>808996</v>
      </c>
      <c r="F38" s="756">
        <v>305876</v>
      </c>
      <c r="G38" s="756">
        <v>74738</v>
      </c>
      <c r="H38" s="756">
        <v>484808.24040999991</v>
      </c>
      <c r="I38" s="756">
        <v>181806.10096000004</v>
      </c>
      <c r="J38" s="756">
        <v>44611.182140000004</v>
      </c>
      <c r="K38" s="721" t="s">
        <v>867</v>
      </c>
      <c r="L38" s="757" t="s">
        <v>317</v>
      </c>
      <c r="M38" s="757" t="s">
        <v>317</v>
      </c>
      <c r="N38" s="723">
        <v>3741.9545454545455</v>
      </c>
      <c r="O38" s="723">
        <v>2250.1242261363632</v>
      </c>
      <c r="P38" s="724"/>
      <c r="Q38" s="724"/>
      <c r="R38" s="724"/>
    </row>
    <row r="39" spans="1:18" ht="12.6" customHeight="1">
      <c r="A39" s="1618"/>
      <c r="B39" s="1621"/>
      <c r="C39" s="718" t="s">
        <v>868</v>
      </c>
      <c r="D39" s="719" t="s">
        <v>869</v>
      </c>
      <c r="E39" s="756">
        <v>874391</v>
      </c>
      <c r="F39" s="756">
        <v>193409</v>
      </c>
      <c r="G39" s="756">
        <v>155847</v>
      </c>
      <c r="H39" s="756">
        <v>52363.773695499993</v>
      </c>
      <c r="I39" s="756">
        <v>11490.692578000002</v>
      </c>
      <c r="J39" s="756">
        <v>9220.6087459999999</v>
      </c>
      <c r="K39" s="721" t="s">
        <v>867</v>
      </c>
      <c r="L39" s="757" t="s">
        <v>317</v>
      </c>
      <c r="M39" s="757" t="s">
        <v>317</v>
      </c>
      <c r="N39" s="723">
        <v>5960.272727272727</v>
      </c>
      <c r="O39" s="723">
        <v>355.66833813636367</v>
      </c>
      <c r="P39" s="724"/>
      <c r="Q39" s="724"/>
      <c r="R39" s="724"/>
    </row>
    <row r="40" spans="1:18" ht="12.6" customHeight="1">
      <c r="A40" s="1618"/>
      <c r="B40" s="1621"/>
      <c r="C40" s="718" t="s">
        <v>933</v>
      </c>
      <c r="D40" s="719" t="s">
        <v>877</v>
      </c>
      <c r="E40" s="756">
        <v>1198879</v>
      </c>
      <c r="F40" s="756">
        <v>116598</v>
      </c>
      <c r="G40" s="756">
        <v>434976</v>
      </c>
      <c r="H40" s="756">
        <v>263873.5431975</v>
      </c>
      <c r="I40" s="756">
        <v>26045.525977500001</v>
      </c>
      <c r="J40" s="756">
        <v>95207.285175000026</v>
      </c>
      <c r="K40" s="721" t="s">
        <v>934</v>
      </c>
      <c r="L40" s="757" t="s">
        <v>317</v>
      </c>
      <c r="M40" s="757" t="s">
        <v>317</v>
      </c>
      <c r="N40" s="723">
        <v>8988.181818181818</v>
      </c>
      <c r="O40" s="723">
        <v>1982.8817952954544</v>
      </c>
      <c r="P40" s="724"/>
      <c r="Q40" s="724"/>
    </row>
    <row r="41" spans="1:18" ht="12.6" customHeight="1">
      <c r="A41" s="1618"/>
      <c r="B41" s="1621"/>
      <c r="C41" s="718" t="s">
        <v>879</v>
      </c>
      <c r="D41" s="719" t="s">
        <v>880</v>
      </c>
      <c r="E41" s="756">
        <v>1140688</v>
      </c>
      <c r="F41" s="756">
        <v>171612</v>
      </c>
      <c r="G41" s="756">
        <v>384224</v>
      </c>
      <c r="H41" s="756">
        <v>42130.464641500024</v>
      </c>
      <c r="I41" s="756">
        <v>6413.9346195000007</v>
      </c>
      <c r="J41" s="756">
        <v>14002.483558249998</v>
      </c>
      <c r="K41" s="721" t="s">
        <v>934</v>
      </c>
      <c r="L41" s="757" t="s">
        <v>317</v>
      </c>
      <c r="M41" s="757" t="s">
        <v>317</v>
      </c>
      <c r="N41" s="723">
        <v>11118.90909090909</v>
      </c>
      <c r="O41" s="723">
        <v>411.16994360227272</v>
      </c>
      <c r="P41" s="724"/>
      <c r="Q41" s="724"/>
    </row>
    <row r="42" spans="1:18" ht="27.75" customHeight="1">
      <c r="A42" s="1618"/>
      <c r="B42" s="1622"/>
      <c r="C42" s="725" t="s">
        <v>883</v>
      </c>
      <c r="D42" s="734"/>
      <c r="E42" s="727">
        <f t="shared" ref="E42:J42" si="6">SUM(E38:E41)</f>
        <v>4022954</v>
      </c>
      <c r="F42" s="727">
        <f t="shared" si="6"/>
        <v>787495</v>
      </c>
      <c r="G42" s="727">
        <f t="shared" si="6"/>
        <v>1049785</v>
      </c>
      <c r="H42" s="727">
        <f t="shared" si="6"/>
        <v>843176.02194450004</v>
      </c>
      <c r="I42" s="727">
        <f t="shared" si="6"/>
        <v>225756.25413500005</v>
      </c>
      <c r="J42" s="727">
        <f t="shared" si="6"/>
        <v>163041.55961925004</v>
      </c>
      <c r="K42" s="735"/>
      <c r="L42" s="729"/>
      <c r="M42" s="729"/>
      <c r="N42" s="730"/>
      <c r="O42" s="730"/>
      <c r="P42" s="724"/>
      <c r="Q42" s="724"/>
    </row>
    <row r="43" spans="1:18" ht="12.6" customHeight="1">
      <c r="A43" s="1618"/>
      <c r="B43" s="1617" t="s">
        <v>884</v>
      </c>
      <c r="C43" s="758" t="s">
        <v>889</v>
      </c>
      <c r="D43" s="731" t="s">
        <v>890</v>
      </c>
      <c r="E43" s="720">
        <v>4968</v>
      </c>
      <c r="F43" s="720">
        <v>1308</v>
      </c>
      <c r="G43" s="720">
        <v>1819</v>
      </c>
      <c r="H43" s="720">
        <v>914.67463999999961</v>
      </c>
      <c r="I43" s="720">
        <v>239.36639749999995</v>
      </c>
      <c r="J43" s="720">
        <v>337.04775749999999</v>
      </c>
      <c r="K43" s="721" t="s">
        <v>934</v>
      </c>
      <c r="L43" s="757" t="s">
        <v>317</v>
      </c>
      <c r="M43" s="757" t="s">
        <v>317</v>
      </c>
      <c r="N43" s="723">
        <v>164.36363636363637</v>
      </c>
      <c r="O43" s="723">
        <v>30.40959465909091</v>
      </c>
      <c r="P43" s="724"/>
      <c r="Q43" s="724"/>
    </row>
    <row r="44" spans="1:18" ht="12.6" customHeight="1">
      <c r="A44" s="1618"/>
      <c r="B44" s="1618"/>
      <c r="C44" s="718" t="s">
        <v>893</v>
      </c>
      <c r="D44" s="731" t="s">
        <v>894</v>
      </c>
      <c r="E44" s="743">
        <v>0</v>
      </c>
      <c r="F44" s="743">
        <v>0</v>
      </c>
      <c r="G44" s="743">
        <v>0</v>
      </c>
      <c r="H44" s="743">
        <v>0</v>
      </c>
      <c r="I44" s="743">
        <v>0</v>
      </c>
      <c r="J44" s="743">
        <v>0</v>
      </c>
      <c r="K44" s="721" t="s">
        <v>934</v>
      </c>
      <c r="L44" s="757" t="s">
        <v>317</v>
      </c>
      <c r="M44" s="757" t="s">
        <v>317</v>
      </c>
      <c r="N44" s="742">
        <v>0</v>
      </c>
      <c r="O44" s="742">
        <v>0</v>
      </c>
      <c r="P44" s="724"/>
      <c r="Q44" s="724"/>
    </row>
    <row r="45" spans="1:18" ht="12.6" customHeight="1">
      <c r="A45" s="1618"/>
      <c r="B45" s="1618"/>
      <c r="C45" s="758" t="s">
        <v>895</v>
      </c>
      <c r="D45" s="731" t="s">
        <v>886</v>
      </c>
      <c r="E45" s="720">
        <v>337</v>
      </c>
      <c r="F45" s="720">
        <v>103</v>
      </c>
      <c r="G45" s="720">
        <v>180</v>
      </c>
      <c r="H45" s="720">
        <v>37.590665000000008</v>
      </c>
      <c r="I45" s="720">
        <v>11.312520000000001</v>
      </c>
      <c r="J45" s="720">
        <v>19.971315000000001</v>
      </c>
      <c r="K45" s="721" t="s">
        <v>934</v>
      </c>
      <c r="L45" s="757" t="s">
        <v>317</v>
      </c>
      <c r="M45" s="757" t="s">
        <v>317</v>
      </c>
      <c r="N45" s="723">
        <v>24.136363636363637</v>
      </c>
      <c r="O45" s="723">
        <v>2.7017220454545456</v>
      </c>
      <c r="P45" s="724"/>
      <c r="Q45" s="736"/>
    </row>
    <row r="46" spans="1:18" ht="27" customHeight="1">
      <c r="A46" s="1618"/>
      <c r="B46" s="1619"/>
      <c r="C46" s="725" t="s">
        <v>935</v>
      </c>
      <c r="D46" s="734"/>
      <c r="E46" s="727">
        <f t="shared" ref="E46:G46" si="7">SUM(E43:E45)</f>
        <v>5305</v>
      </c>
      <c r="F46" s="727">
        <f t="shared" si="7"/>
        <v>1411</v>
      </c>
      <c r="G46" s="727">
        <f t="shared" si="7"/>
        <v>1999</v>
      </c>
      <c r="H46" s="727">
        <f>SUM(H43:H45)</f>
        <v>952.26530499999967</v>
      </c>
      <c r="I46" s="727">
        <f t="shared" ref="I46:J46" si="8">SUM(I43:I45)</f>
        <v>250.67891749999995</v>
      </c>
      <c r="J46" s="727">
        <f t="shared" si="8"/>
        <v>357.01907249999999</v>
      </c>
      <c r="K46" s="735"/>
      <c r="L46" s="729"/>
      <c r="M46" s="729"/>
      <c r="N46" s="730"/>
      <c r="O46" s="730"/>
      <c r="P46" s="724"/>
      <c r="Q46" s="736"/>
    </row>
    <row r="47" spans="1:18" ht="12.6" customHeight="1">
      <c r="A47" s="1618"/>
      <c r="B47" s="1617" t="s">
        <v>802</v>
      </c>
      <c r="C47" s="758" t="s">
        <v>916</v>
      </c>
      <c r="D47" s="731" t="s">
        <v>917</v>
      </c>
      <c r="E47" s="756">
        <v>89692174</v>
      </c>
      <c r="F47" s="756">
        <v>17808298</v>
      </c>
      <c r="G47" s="756">
        <v>22243200</v>
      </c>
      <c r="H47" s="756">
        <v>5679374.8971070005</v>
      </c>
      <c r="I47" s="756">
        <v>1114738.9522400002</v>
      </c>
      <c r="J47" s="756">
        <v>1523466.0658779996</v>
      </c>
      <c r="K47" s="721" t="s">
        <v>918</v>
      </c>
      <c r="L47" s="757" t="s">
        <v>317</v>
      </c>
      <c r="M47" s="757" t="s">
        <v>317</v>
      </c>
      <c r="N47" s="759">
        <v>71440.090909090912</v>
      </c>
      <c r="O47" s="759">
        <v>4783.6840650909098</v>
      </c>
      <c r="P47" s="724"/>
      <c r="Q47" s="724"/>
    </row>
    <row r="48" spans="1:18" ht="12.6" customHeight="1">
      <c r="A48" s="1618"/>
      <c r="B48" s="1618"/>
      <c r="C48" s="718" t="s">
        <v>921</v>
      </c>
      <c r="D48" s="731" t="s">
        <v>922</v>
      </c>
      <c r="E48" s="756">
        <v>33995098</v>
      </c>
      <c r="F48" s="756">
        <v>6435534</v>
      </c>
      <c r="G48" s="756">
        <v>9396285</v>
      </c>
      <c r="H48" s="756">
        <v>919291.56441875023</v>
      </c>
      <c r="I48" s="756">
        <v>182909.65480625001</v>
      </c>
      <c r="J48" s="756">
        <v>268889.68707499997</v>
      </c>
      <c r="K48" s="721" t="s">
        <v>923</v>
      </c>
      <c r="L48" s="757" t="s">
        <v>317</v>
      </c>
      <c r="M48" s="757" t="s">
        <v>317</v>
      </c>
      <c r="N48" s="759">
        <v>86166.454545454544</v>
      </c>
      <c r="O48" s="759">
        <v>2501.7121869318185</v>
      </c>
      <c r="P48" s="724"/>
      <c r="Q48" s="724"/>
    </row>
    <row r="49" spans="1:17" s="761" customFormat="1" ht="25.5">
      <c r="A49" s="1618"/>
      <c r="B49" s="1619"/>
      <c r="C49" s="725" t="s">
        <v>936</v>
      </c>
      <c r="D49" s="734"/>
      <c r="E49" s="727">
        <f t="shared" ref="E49:J49" si="9">SUM(E47:E48)</f>
        <v>123687272</v>
      </c>
      <c r="F49" s="727">
        <f t="shared" si="9"/>
        <v>24243832</v>
      </c>
      <c r="G49" s="727">
        <f t="shared" si="9"/>
        <v>31639485</v>
      </c>
      <c r="H49" s="727">
        <f t="shared" si="9"/>
        <v>6598666.4615257503</v>
      </c>
      <c r="I49" s="727">
        <f t="shared" si="9"/>
        <v>1297648.6070462503</v>
      </c>
      <c r="J49" s="727">
        <f t="shared" si="9"/>
        <v>1792355.7529529997</v>
      </c>
      <c r="K49" s="735"/>
      <c r="L49" s="760"/>
      <c r="M49" s="760"/>
      <c r="N49" s="760"/>
      <c r="O49" s="760"/>
      <c r="P49" s="724"/>
      <c r="Q49" s="724"/>
    </row>
    <row r="50" spans="1:17" ht="53.25" customHeight="1">
      <c r="A50" s="1619"/>
      <c r="B50" s="749" t="s">
        <v>937</v>
      </c>
      <c r="C50" s="749" t="s">
        <v>937</v>
      </c>
      <c r="D50" s="762"/>
      <c r="E50" s="751">
        <f t="shared" ref="E50:J50" si="10">SUM(E42,E46,E49)</f>
        <v>127715531</v>
      </c>
      <c r="F50" s="751">
        <f t="shared" si="10"/>
        <v>25032738</v>
      </c>
      <c r="G50" s="751">
        <f t="shared" si="10"/>
        <v>32691269</v>
      </c>
      <c r="H50" s="751">
        <f t="shared" si="10"/>
        <v>7442794.7487752503</v>
      </c>
      <c r="I50" s="751">
        <f t="shared" si="10"/>
        <v>1523655.5400987503</v>
      </c>
      <c r="J50" s="751">
        <f t="shared" si="10"/>
        <v>1955754.3316447497</v>
      </c>
      <c r="K50" s="752"/>
      <c r="L50" s="763"/>
      <c r="M50" s="763"/>
      <c r="N50" s="763"/>
      <c r="O50" s="763"/>
      <c r="P50" s="724"/>
      <c r="Q50" s="724"/>
    </row>
    <row r="51" spans="1:17" s="767" customFormat="1">
      <c r="A51" s="764" t="s">
        <v>1289</v>
      </c>
      <c r="B51" s="764"/>
      <c r="C51" s="765"/>
      <c r="D51" s="766"/>
      <c r="E51" s="765"/>
      <c r="F51" s="765"/>
      <c r="G51" s="765"/>
      <c r="H51" s="765"/>
      <c r="I51" s="765"/>
      <c r="J51" s="765"/>
      <c r="K51" s="765"/>
      <c r="L51" s="765"/>
      <c r="M51" s="765"/>
      <c r="N51" s="765"/>
      <c r="O51" s="765"/>
      <c r="P51" s="724"/>
      <c r="Q51" s="724"/>
    </row>
    <row r="52" spans="1:17" s="767" customFormat="1">
      <c r="A52" s="768" t="s">
        <v>633</v>
      </c>
      <c r="B52" s="769"/>
      <c r="C52" s="769"/>
      <c r="D52" s="770"/>
      <c r="E52" s="769"/>
      <c r="F52" s="769"/>
      <c r="G52" s="769"/>
      <c r="H52" s="769"/>
      <c r="I52" s="769"/>
      <c r="J52" s="769"/>
      <c r="K52" s="769"/>
      <c r="L52" s="769"/>
      <c r="M52" s="769"/>
      <c r="N52" s="769"/>
      <c r="O52" s="769"/>
      <c r="P52" s="724"/>
      <c r="Q52" s="724"/>
    </row>
    <row r="53" spans="1:17" s="767" customFormat="1">
      <c r="A53" s="769" t="s">
        <v>938</v>
      </c>
      <c r="B53" s="769"/>
      <c r="C53" s="769"/>
      <c r="D53" s="770"/>
      <c r="E53" s="769"/>
      <c r="F53" s="769"/>
      <c r="G53" s="769"/>
      <c r="H53" s="769"/>
      <c r="I53" s="769"/>
      <c r="J53" s="522"/>
      <c r="K53" s="769"/>
      <c r="L53" s="769"/>
      <c r="M53" s="769"/>
      <c r="N53" s="769"/>
      <c r="O53" s="769"/>
      <c r="P53" s="724"/>
      <c r="Q53" s="724"/>
    </row>
    <row r="54" spans="1:17" s="767" customFormat="1">
      <c r="A54" s="769" t="s">
        <v>939</v>
      </c>
      <c r="B54" s="769"/>
      <c r="C54" s="769"/>
      <c r="D54" s="770"/>
      <c r="E54" s="769"/>
      <c r="F54" s="769"/>
      <c r="G54" s="769"/>
      <c r="H54" s="769"/>
      <c r="I54" s="769"/>
      <c r="J54" s="769"/>
      <c r="K54" s="769"/>
      <c r="L54" s="769"/>
      <c r="M54" s="769"/>
      <c r="N54" s="769"/>
      <c r="O54" s="769"/>
      <c r="P54" s="724"/>
      <c r="Q54" s="724"/>
    </row>
    <row r="55" spans="1:17" s="767" customFormat="1">
      <c r="A55" s="769" t="s">
        <v>940</v>
      </c>
      <c r="B55" s="769"/>
      <c r="C55" s="769"/>
      <c r="D55" s="770"/>
      <c r="E55" s="769"/>
      <c r="F55" s="769"/>
      <c r="G55" s="769"/>
      <c r="H55" s="769"/>
      <c r="I55" s="769"/>
      <c r="J55" s="769"/>
      <c r="K55" s="769"/>
      <c r="L55" s="769"/>
      <c r="M55" s="769"/>
      <c r="N55" s="769"/>
      <c r="O55" s="769"/>
      <c r="P55" s="724"/>
      <c r="Q55" s="724"/>
    </row>
    <row r="56" spans="1:17" s="767" customFormat="1">
      <c r="A56" s="771" t="s">
        <v>941</v>
      </c>
      <c r="B56" s="771"/>
      <c r="D56" s="772"/>
      <c r="P56" s="724"/>
      <c r="Q56" s="724"/>
    </row>
    <row r="57" spans="1:17" s="774" customFormat="1">
      <c r="A57" s="715"/>
      <c r="B57" s="715"/>
      <c r="C57" s="715"/>
      <c r="D57" s="773"/>
      <c r="E57" s="715"/>
      <c r="F57" s="715"/>
      <c r="G57" s="715"/>
      <c r="H57" s="715"/>
      <c r="I57" s="715"/>
      <c r="J57" s="715"/>
      <c r="K57" s="715"/>
      <c r="L57" s="715"/>
      <c r="M57" s="715"/>
      <c r="N57" s="715"/>
      <c r="O57" s="715"/>
    </row>
    <row r="58" spans="1:17" s="774" customFormat="1">
      <c r="A58" s="715"/>
      <c r="B58" s="715"/>
      <c r="C58" s="715"/>
      <c r="D58" s="773"/>
      <c r="E58" s="715"/>
      <c r="F58" s="715"/>
      <c r="G58" s="715"/>
      <c r="H58" s="715"/>
      <c r="I58" s="715"/>
      <c r="J58" s="715"/>
      <c r="K58" s="715"/>
      <c r="L58" s="715"/>
      <c r="M58" s="715"/>
      <c r="N58" s="715"/>
      <c r="O58" s="715"/>
    </row>
    <row r="59" spans="1:17" s="774" customFormat="1">
      <c r="A59" s="715"/>
      <c r="B59" s="715"/>
      <c r="C59" s="715"/>
      <c r="D59" s="773"/>
      <c r="E59" s="715"/>
      <c r="F59" s="715"/>
      <c r="G59" s="715"/>
      <c r="H59" s="715"/>
      <c r="I59" s="715"/>
      <c r="J59" s="715"/>
      <c r="K59" s="715"/>
      <c r="L59" s="715"/>
      <c r="M59" s="715"/>
      <c r="N59" s="715"/>
      <c r="O59" s="715"/>
    </row>
    <row r="60" spans="1:17" s="774" customFormat="1" ht="19.5">
      <c r="A60" s="775"/>
      <c r="B60" s="715"/>
      <c r="C60" s="715"/>
      <c r="D60" s="773"/>
      <c r="E60" s="715"/>
      <c r="F60" s="715"/>
      <c r="G60" s="715"/>
      <c r="H60" s="715"/>
      <c r="I60" s="715"/>
      <c r="J60" s="715"/>
      <c r="K60" s="715"/>
      <c r="L60" s="715"/>
      <c r="M60" s="715"/>
      <c r="N60" s="715"/>
      <c r="O60" s="715"/>
    </row>
    <row r="61" spans="1:17" s="774" customFormat="1">
      <c r="A61" s="715"/>
      <c r="B61" s="715"/>
      <c r="C61" s="715"/>
      <c r="D61" s="773"/>
      <c r="E61" s="715"/>
      <c r="F61" s="715"/>
      <c r="G61" s="715"/>
      <c r="H61" s="715"/>
      <c r="I61" s="715"/>
      <c r="J61" s="715"/>
      <c r="K61" s="715"/>
      <c r="L61" s="715"/>
      <c r="M61" s="715"/>
      <c r="N61" s="715"/>
      <c r="O61" s="715"/>
    </row>
    <row r="62" spans="1:17" s="774" customFormat="1">
      <c r="A62" s="715"/>
      <c r="B62" s="715"/>
      <c r="C62" s="715"/>
      <c r="D62" s="773"/>
      <c r="E62" s="715"/>
      <c r="F62" s="715"/>
      <c r="G62" s="715"/>
      <c r="H62" s="715"/>
      <c r="I62" s="715"/>
      <c r="J62" s="715"/>
      <c r="K62" s="715"/>
      <c r="L62" s="715"/>
      <c r="M62" s="715"/>
      <c r="N62" s="715"/>
      <c r="O62" s="715"/>
    </row>
    <row r="63" spans="1:17" s="774" customFormat="1">
      <c r="A63" s="715"/>
      <c r="B63" s="715"/>
      <c r="C63" s="715"/>
      <c r="D63" s="773"/>
      <c r="E63" s="715"/>
      <c r="F63" s="715"/>
      <c r="G63" s="715"/>
      <c r="H63" s="715"/>
      <c r="I63" s="715"/>
      <c r="J63" s="715"/>
      <c r="K63" s="715"/>
      <c r="L63" s="715"/>
      <c r="M63" s="715"/>
      <c r="N63" s="715"/>
      <c r="O63" s="715"/>
    </row>
    <row r="64" spans="1:17" s="774" customFormat="1">
      <c r="A64" s="715"/>
      <c r="B64" s="715"/>
      <c r="C64" s="715"/>
      <c r="D64" s="773"/>
      <c r="E64" s="715"/>
      <c r="F64" s="715"/>
      <c r="G64" s="715"/>
      <c r="H64" s="715"/>
      <c r="I64" s="715"/>
      <c r="J64" s="715"/>
      <c r="K64" s="715"/>
      <c r="L64" s="715"/>
      <c r="M64" s="715"/>
      <c r="N64" s="715"/>
      <c r="O64" s="715"/>
    </row>
    <row r="65" spans="1:15" s="774" customFormat="1">
      <c r="A65" s="715"/>
      <c r="B65" s="715"/>
      <c r="C65" s="715"/>
      <c r="D65" s="773"/>
      <c r="E65" s="715"/>
      <c r="F65" s="715"/>
      <c r="G65" s="715"/>
      <c r="H65" s="715"/>
      <c r="I65" s="715"/>
      <c r="J65" s="715"/>
      <c r="K65" s="715"/>
      <c r="L65" s="715"/>
      <c r="M65" s="715"/>
      <c r="N65" s="715"/>
      <c r="O65" s="715"/>
    </row>
    <row r="66" spans="1:15" s="774" customFormat="1">
      <c r="A66" s="715"/>
      <c r="B66" s="715"/>
      <c r="C66" s="715"/>
      <c r="D66" s="773"/>
      <c r="E66" s="715"/>
      <c r="F66" s="715"/>
      <c r="G66" s="715"/>
      <c r="H66" s="715"/>
      <c r="I66" s="715"/>
      <c r="J66" s="715"/>
      <c r="K66" s="715"/>
      <c r="L66" s="715"/>
      <c r="M66" s="715"/>
      <c r="N66" s="715"/>
      <c r="O66" s="715"/>
    </row>
  </sheetData>
  <mergeCells count="20">
    <mergeCell ref="A38:A50"/>
    <mergeCell ref="B38:B42"/>
    <mergeCell ref="B43:B46"/>
    <mergeCell ref="B47:B49"/>
    <mergeCell ref="A4:A37"/>
    <mergeCell ref="B4:B11"/>
    <mergeCell ref="B12:B20"/>
    <mergeCell ref="B21:B27"/>
    <mergeCell ref="B28:B32"/>
    <mergeCell ref="B33:B36"/>
    <mergeCell ref="A1:O1"/>
    <mergeCell ref="A2:A3"/>
    <mergeCell ref="B2:B3"/>
    <mergeCell ref="C2:C3"/>
    <mergeCell ref="D2:D3"/>
    <mergeCell ref="E2:G2"/>
    <mergeCell ref="H2:J2"/>
    <mergeCell ref="K2:K3"/>
    <mergeCell ref="L2:M2"/>
    <mergeCell ref="N2:O2"/>
  </mergeCells>
  <printOptions horizontalCentered="1"/>
  <pageMargins left="0.7" right="0.7" top="0.75" bottom="0.75" header="0.3" footer="0.3"/>
  <pageSetup paperSize="9" scale="1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112" zoomScaleNormal="112" workbookViewId="0">
      <selection sqref="A1:P1"/>
    </sheetView>
  </sheetViews>
  <sheetFormatPr defaultColWidth="9.140625" defaultRowHeight="11.25"/>
  <cols>
    <col min="1" max="1" width="7.85546875" style="776" customWidth="1"/>
    <col min="2" max="2" width="11.85546875" style="776" customWidth="1"/>
    <col min="3" max="3" width="21.28515625" style="776" customWidth="1"/>
    <col min="4" max="4" width="11" style="776" bestFit="1" customWidth="1"/>
    <col min="5" max="5" width="8.140625" style="776" customWidth="1"/>
    <col min="6" max="6" width="9" style="776" customWidth="1"/>
    <col min="7" max="8" width="7.42578125" style="776" customWidth="1"/>
    <col min="9" max="9" width="8" style="776" bestFit="1" customWidth="1"/>
    <col min="10" max="11" width="7" style="776" bestFit="1" customWidth="1"/>
    <col min="12" max="12" width="14.140625" style="776" customWidth="1"/>
    <col min="13" max="14" width="9" style="776" customWidth="1"/>
    <col min="15" max="16384" width="9.140625" style="776"/>
  </cols>
  <sheetData>
    <row r="1" spans="1:17" ht="18" customHeight="1">
      <c r="A1" s="1623" t="s">
        <v>942</v>
      </c>
      <c r="B1" s="1623"/>
      <c r="C1" s="1623"/>
      <c r="D1" s="1623"/>
      <c r="E1" s="1623"/>
      <c r="F1" s="1623"/>
      <c r="G1" s="1623"/>
      <c r="H1" s="1623"/>
      <c r="I1" s="1623"/>
      <c r="J1" s="1623"/>
      <c r="K1" s="1623"/>
      <c r="L1" s="1623"/>
      <c r="M1" s="1623"/>
      <c r="N1" s="1623"/>
      <c r="O1" s="1623"/>
      <c r="P1" s="1623"/>
    </row>
    <row r="2" spans="1:17" ht="51" customHeight="1">
      <c r="A2" s="1610" t="s">
        <v>855</v>
      </c>
      <c r="B2" s="1610" t="s">
        <v>943</v>
      </c>
      <c r="C2" s="1610" t="s">
        <v>857</v>
      </c>
      <c r="D2" s="1616" t="s">
        <v>944</v>
      </c>
      <c r="E2" s="1624" t="s">
        <v>945</v>
      </c>
      <c r="F2" s="1613" t="s">
        <v>808</v>
      </c>
      <c r="G2" s="1614"/>
      <c r="H2" s="1615"/>
      <c r="I2" s="1610" t="s">
        <v>946</v>
      </c>
      <c r="J2" s="1610"/>
      <c r="K2" s="1610"/>
      <c r="L2" s="1616" t="s">
        <v>860</v>
      </c>
      <c r="M2" s="1610" t="s">
        <v>861</v>
      </c>
      <c r="N2" s="1610"/>
      <c r="O2" s="1610" t="s">
        <v>1354</v>
      </c>
      <c r="P2" s="1610"/>
    </row>
    <row r="3" spans="1:17" ht="76.5" customHeight="1">
      <c r="A3" s="1610"/>
      <c r="B3" s="1610"/>
      <c r="C3" s="1610"/>
      <c r="D3" s="1552" t="s">
        <v>947</v>
      </c>
      <c r="E3" s="1612"/>
      <c r="F3" s="777" t="s">
        <v>79</v>
      </c>
      <c r="G3" s="777">
        <v>45108</v>
      </c>
      <c r="H3" s="777">
        <v>45139</v>
      </c>
      <c r="I3" s="777" t="s">
        <v>79</v>
      </c>
      <c r="J3" s="777">
        <v>45108</v>
      </c>
      <c r="K3" s="777">
        <v>45139</v>
      </c>
      <c r="L3" s="1552"/>
      <c r="M3" s="777">
        <v>45108</v>
      </c>
      <c r="N3" s="777">
        <v>45139</v>
      </c>
      <c r="O3" s="716" t="s">
        <v>948</v>
      </c>
      <c r="P3" s="716" t="s">
        <v>949</v>
      </c>
    </row>
    <row r="4" spans="1:17" ht="12" customHeight="1">
      <c r="A4" s="1625" t="s">
        <v>950</v>
      </c>
      <c r="B4" s="1625" t="s">
        <v>951</v>
      </c>
      <c r="C4" s="778" t="s">
        <v>952</v>
      </c>
      <c r="D4" s="779" t="s">
        <v>953</v>
      </c>
      <c r="E4" s="780" t="s">
        <v>906</v>
      </c>
      <c r="F4" s="781">
        <v>0</v>
      </c>
      <c r="G4" s="781">
        <v>0</v>
      </c>
      <c r="H4" s="782">
        <v>0</v>
      </c>
      <c r="I4" s="781">
        <v>0</v>
      </c>
      <c r="J4" s="781">
        <v>0</v>
      </c>
      <c r="K4" s="781">
        <v>0</v>
      </c>
      <c r="L4" s="781" t="s">
        <v>954</v>
      </c>
      <c r="M4" s="781">
        <v>2030</v>
      </c>
      <c r="N4" s="781">
        <v>1988</v>
      </c>
      <c r="O4" s="783">
        <v>0</v>
      </c>
      <c r="P4" s="783">
        <v>0</v>
      </c>
    </row>
    <row r="5" spans="1:17" ht="12" customHeight="1">
      <c r="A5" s="1625"/>
      <c r="B5" s="1625"/>
      <c r="C5" s="778" t="s">
        <v>955</v>
      </c>
      <c r="D5" s="784" t="s">
        <v>956</v>
      </c>
      <c r="E5" s="785" t="s">
        <v>906</v>
      </c>
      <c r="F5" s="781">
        <v>0</v>
      </c>
      <c r="G5" s="781">
        <v>0</v>
      </c>
      <c r="H5" s="782">
        <v>0</v>
      </c>
      <c r="I5" s="781">
        <v>0</v>
      </c>
      <c r="J5" s="781">
        <v>0</v>
      </c>
      <c r="K5" s="781">
        <v>0</v>
      </c>
      <c r="L5" s="781" t="s">
        <v>954</v>
      </c>
      <c r="M5" s="781">
        <v>1867</v>
      </c>
      <c r="N5" s="781">
        <v>1979</v>
      </c>
      <c r="O5" s="781">
        <v>0</v>
      </c>
      <c r="P5" s="781">
        <v>0</v>
      </c>
    </row>
    <row r="6" spans="1:17" ht="12" customHeight="1">
      <c r="A6" s="1625"/>
      <c r="B6" s="1625"/>
      <c r="C6" s="778" t="s">
        <v>957</v>
      </c>
      <c r="D6" s="779" t="s">
        <v>957</v>
      </c>
      <c r="E6" s="780" t="s">
        <v>958</v>
      </c>
      <c r="F6" s="781">
        <v>0</v>
      </c>
      <c r="G6" s="781">
        <v>0</v>
      </c>
      <c r="H6" s="782">
        <v>0</v>
      </c>
      <c r="I6" s="781">
        <v>0</v>
      </c>
      <c r="J6" s="781">
        <v>0</v>
      </c>
      <c r="K6" s="781">
        <v>0</v>
      </c>
      <c r="L6" s="781" t="s">
        <v>959</v>
      </c>
      <c r="M6" s="781">
        <v>1292</v>
      </c>
      <c r="N6" s="781">
        <v>1254</v>
      </c>
      <c r="O6" s="783">
        <v>0</v>
      </c>
      <c r="P6" s="783">
        <v>0</v>
      </c>
    </row>
    <row r="7" spans="1:17" ht="12" customHeight="1">
      <c r="A7" s="1625"/>
      <c r="B7" s="1625"/>
      <c r="C7" s="778" t="s">
        <v>960</v>
      </c>
      <c r="D7" s="784" t="s">
        <v>961</v>
      </c>
      <c r="E7" s="780" t="s">
        <v>886</v>
      </c>
      <c r="F7" s="781">
        <v>200710</v>
      </c>
      <c r="G7" s="781">
        <v>45827</v>
      </c>
      <c r="H7" s="781">
        <v>40939</v>
      </c>
      <c r="I7" s="781">
        <v>6053.1588650000003</v>
      </c>
      <c r="J7" s="781">
        <v>1419.29</v>
      </c>
      <c r="K7" s="781">
        <v>1283.0899999999999</v>
      </c>
      <c r="L7" s="781" t="s">
        <v>954</v>
      </c>
      <c r="M7" s="781">
        <v>6377</v>
      </c>
      <c r="N7" s="781">
        <v>6175</v>
      </c>
      <c r="O7" s="781">
        <v>6201</v>
      </c>
      <c r="P7" s="781">
        <v>194</v>
      </c>
    </row>
    <row r="8" spans="1:17" ht="12" customHeight="1">
      <c r="A8" s="1625"/>
      <c r="B8" s="1625"/>
      <c r="C8" s="786" t="s">
        <v>962</v>
      </c>
      <c r="D8" s="779" t="s">
        <v>963</v>
      </c>
      <c r="E8" s="780" t="s">
        <v>906</v>
      </c>
      <c r="F8" s="781">
        <v>0</v>
      </c>
      <c r="G8" s="781">
        <v>0</v>
      </c>
      <c r="H8" s="781">
        <v>0</v>
      </c>
      <c r="I8" s="781">
        <v>0</v>
      </c>
      <c r="J8" s="781">
        <v>0</v>
      </c>
      <c r="K8" s="781">
        <v>0</v>
      </c>
      <c r="L8" s="781" t="s">
        <v>954</v>
      </c>
      <c r="M8" s="787" t="s">
        <v>317</v>
      </c>
      <c r="N8" s="787">
        <v>0</v>
      </c>
      <c r="O8" s="783">
        <v>0</v>
      </c>
      <c r="P8" s="783">
        <v>0</v>
      </c>
    </row>
    <row r="9" spans="1:17" ht="12" customHeight="1">
      <c r="A9" s="1625"/>
      <c r="B9" s="1625"/>
      <c r="C9" s="778" t="s">
        <v>964</v>
      </c>
      <c r="D9" s="779" t="s">
        <v>965</v>
      </c>
      <c r="E9" s="780" t="s">
        <v>966</v>
      </c>
      <c r="F9" s="781">
        <v>0</v>
      </c>
      <c r="G9" s="781">
        <v>0</v>
      </c>
      <c r="H9" s="781">
        <v>0</v>
      </c>
      <c r="I9" s="781">
        <v>0</v>
      </c>
      <c r="J9" s="781">
        <v>0</v>
      </c>
      <c r="K9" s="781">
        <v>0</v>
      </c>
      <c r="L9" s="781" t="s">
        <v>954</v>
      </c>
      <c r="M9" s="787">
        <v>25390</v>
      </c>
      <c r="N9" s="787">
        <v>24600</v>
      </c>
      <c r="O9" s="783">
        <v>0</v>
      </c>
      <c r="P9" s="783">
        <v>0</v>
      </c>
    </row>
    <row r="10" spans="1:17" ht="12" customHeight="1">
      <c r="A10" s="1625"/>
      <c r="B10" s="1625"/>
      <c r="C10" s="778" t="s">
        <v>967</v>
      </c>
      <c r="D10" s="779" t="s">
        <v>968</v>
      </c>
      <c r="E10" s="780" t="s">
        <v>886</v>
      </c>
      <c r="F10" s="781">
        <v>167867</v>
      </c>
      <c r="G10" s="781">
        <v>52605</v>
      </c>
      <c r="H10" s="781">
        <v>39206</v>
      </c>
      <c r="I10" s="781">
        <v>5863.8259499999995</v>
      </c>
      <c r="J10" s="781">
        <v>1934.19</v>
      </c>
      <c r="K10" s="781">
        <v>1458.05</v>
      </c>
      <c r="L10" s="781" t="s">
        <v>954</v>
      </c>
      <c r="M10" s="787">
        <v>7814</v>
      </c>
      <c r="N10" s="787">
        <v>7072</v>
      </c>
      <c r="O10" s="783">
        <v>7159</v>
      </c>
      <c r="P10" s="783">
        <v>264</v>
      </c>
    </row>
    <row r="11" spans="1:17">
      <c r="A11" s="1625"/>
      <c r="B11" s="1625"/>
      <c r="C11" s="778" t="s">
        <v>969</v>
      </c>
      <c r="D11" s="779" t="s">
        <v>970</v>
      </c>
      <c r="E11" s="780" t="s">
        <v>966</v>
      </c>
      <c r="F11" s="781">
        <v>0</v>
      </c>
      <c r="G11" s="781">
        <v>0</v>
      </c>
      <c r="H11" s="781">
        <v>0</v>
      </c>
      <c r="I11" s="781">
        <v>0</v>
      </c>
      <c r="J11" s="781">
        <v>0</v>
      </c>
      <c r="K11" s="781">
        <v>0</v>
      </c>
      <c r="L11" s="781" t="s">
        <v>971</v>
      </c>
      <c r="M11" s="787">
        <v>28210</v>
      </c>
      <c r="N11" s="787">
        <v>29300</v>
      </c>
      <c r="O11" s="783">
        <v>0</v>
      </c>
      <c r="P11" s="783">
        <v>0</v>
      </c>
    </row>
    <row r="12" spans="1:17" ht="12" customHeight="1">
      <c r="A12" s="1625"/>
      <c r="B12" s="1625"/>
      <c r="C12" s="778" t="s">
        <v>972</v>
      </c>
      <c r="D12" s="779" t="s">
        <v>973</v>
      </c>
      <c r="E12" s="780" t="s">
        <v>906</v>
      </c>
      <c r="F12" s="781">
        <v>395831</v>
      </c>
      <c r="G12" s="781">
        <v>81370</v>
      </c>
      <c r="H12" s="781">
        <v>102180</v>
      </c>
      <c r="I12" s="781">
        <v>10273.55185</v>
      </c>
      <c r="J12" s="781">
        <v>1967.7</v>
      </c>
      <c r="K12" s="781">
        <v>2646.33</v>
      </c>
      <c r="L12" s="781" t="s">
        <v>954</v>
      </c>
      <c r="M12" s="787">
        <v>2333</v>
      </c>
      <c r="N12" s="787">
        <v>2763</v>
      </c>
      <c r="O12" s="783">
        <v>7399</v>
      </c>
      <c r="P12" s="783">
        <v>192</v>
      </c>
    </row>
    <row r="13" spans="1:17" ht="12" customHeight="1">
      <c r="A13" s="1625"/>
      <c r="B13" s="1625"/>
      <c r="C13" s="778" t="s">
        <v>905</v>
      </c>
      <c r="D13" s="779" t="s">
        <v>905</v>
      </c>
      <c r="E13" s="780" t="s">
        <v>906</v>
      </c>
      <c r="F13" s="781">
        <v>0</v>
      </c>
      <c r="G13" s="781">
        <v>0</v>
      </c>
      <c r="H13" s="781">
        <v>0</v>
      </c>
      <c r="I13" s="781">
        <v>0</v>
      </c>
      <c r="J13" s="781">
        <v>0</v>
      </c>
      <c r="K13" s="781">
        <v>0</v>
      </c>
      <c r="L13" s="781" t="s">
        <v>959</v>
      </c>
      <c r="M13" s="787" t="s">
        <v>317</v>
      </c>
      <c r="N13" s="787">
        <v>0</v>
      </c>
      <c r="O13" s="783">
        <v>0</v>
      </c>
      <c r="P13" s="783"/>
    </row>
    <row r="14" spans="1:17" ht="12" customHeight="1">
      <c r="A14" s="1625"/>
      <c r="B14" s="1625"/>
      <c r="C14" s="778" t="s">
        <v>974</v>
      </c>
      <c r="D14" s="779" t="s">
        <v>975</v>
      </c>
      <c r="E14" s="780" t="s">
        <v>906</v>
      </c>
      <c r="F14" s="781">
        <v>898228</v>
      </c>
      <c r="G14" s="781">
        <v>216578</v>
      </c>
      <c r="H14" s="781">
        <v>283896</v>
      </c>
      <c r="I14" s="781">
        <v>26057.905124999997</v>
      </c>
      <c r="J14" s="781">
        <v>6296.94</v>
      </c>
      <c r="K14" s="781">
        <v>8756.65</v>
      </c>
      <c r="L14" s="781" t="s">
        <v>954</v>
      </c>
      <c r="M14" s="781">
        <v>5965</v>
      </c>
      <c r="N14" s="781">
        <v>6173</v>
      </c>
      <c r="O14" s="783">
        <v>17090</v>
      </c>
      <c r="P14" s="783">
        <v>528</v>
      </c>
    </row>
    <row r="15" spans="1:17" ht="12" customHeight="1">
      <c r="A15" s="1625"/>
      <c r="B15" s="1625"/>
      <c r="C15" s="778" t="s">
        <v>976</v>
      </c>
      <c r="D15" s="779" t="s">
        <v>977</v>
      </c>
      <c r="E15" s="780" t="s">
        <v>886</v>
      </c>
      <c r="F15" s="781">
        <v>396087</v>
      </c>
      <c r="G15" s="781">
        <v>98167</v>
      </c>
      <c r="H15" s="781">
        <v>112461</v>
      </c>
      <c r="I15" s="781">
        <v>23131.765524999999</v>
      </c>
      <c r="J15" s="781">
        <v>5765.07</v>
      </c>
      <c r="K15" s="781">
        <v>7169.01</v>
      </c>
      <c r="L15" s="781" t="s">
        <v>954</v>
      </c>
      <c r="M15" s="781">
        <v>12255</v>
      </c>
      <c r="N15" s="781">
        <v>12791</v>
      </c>
      <c r="O15" s="783">
        <v>11753</v>
      </c>
      <c r="P15" s="783">
        <v>746</v>
      </c>
    </row>
    <row r="16" spans="1:17" ht="12" customHeight="1">
      <c r="A16" s="1625"/>
      <c r="B16" s="1625"/>
      <c r="C16" s="778" t="s">
        <v>978</v>
      </c>
      <c r="D16" s="779" t="s">
        <v>979</v>
      </c>
      <c r="E16" s="780" t="s">
        <v>980</v>
      </c>
      <c r="F16" s="781">
        <v>138</v>
      </c>
      <c r="G16" s="781">
        <v>17</v>
      </c>
      <c r="H16" s="781">
        <v>0</v>
      </c>
      <c r="I16" s="781">
        <v>4.8499999999999996</v>
      </c>
      <c r="J16" s="782">
        <v>0.6</v>
      </c>
      <c r="K16" s="781">
        <v>0</v>
      </c>
      <c r="L16" s="781" t="s">
        <v>954</v>
      </c>
      <c r="M16" s="787">
        <v>8028</v>
      </c>
      <c r="N16" s="781">
        <v>7336</v>
      </c>
      <c r="O16" s="783">
        <v>0</v>
      </c>
      <c r="P16" s="783">
        <v>0</v>
      </c>
      <c r="Q16" s="788"/>
    </row>
    <row r="17" spans="1:17" ht="12" customHeight="1">
      <c r="A17" s="1625"/>
      <c r="B17" s="1625"/>
      <c r="C17" s="778" t="s">
        <v>981</v>
      </c>
      <c r="D17" s="779" t="s">
        <v>982</v>
      </c>
      <c r="E17" s="780" t="s">
        <v>906</v>
      </c>
      <c r="F17" s="781">
        <v>0</v>
      </c>
      <c r="G17" s="781">
        <v>0</v>
      </c>
      <c r="H17" s="781">
        <v>0</v>
      </c>
      <c r="I17" s="781">
        <v>0</v>
      </c>
      <c r="J17" s="781">
        <v>0</v>
      </c>
      <c r="K17" s="781">
        <v>0</v>
      </c>
      <c r="L17" s="781" t="s">
        <v>983</v>
      </c>
      <c r="M17" s="787">
        <v>1435</v>
      </c>
      <c r="N17" s="787">
        <v>1460</v>
      </c>
      <c r="O17" s="783">
        <v>0</v>
      </c>
      <c r="P17" s="783">
        <v>0</v>
      </c>
      <c r="Q17" s="788"/>
    </row>
    <row r="18" spans="1:17" ht="12" customHeight="1">
      <c r="A18" s="1625"/>
      <c r="B18" s="1625"/>
      <c r="C18" s="778" t="s">
        <v>984</v>
      </c>
      <c r="D18" s="779" t="s">
        <v>985</v>
      </c>
      <c r="E18" s="780" t="s">
        <v>986</v>
      </c>
      <c r="F18" s="781">
        <v>693</v>
      </c>
      <c r="G18" s="781">
        <v>61</v>
      </c>
      <c r="H18" s="781">
        <v>5</v>
      </c>
      <c r="I18" s="781">
        <v>51.284040000000005</v>
      </c>
      <c r="J18" s="781">
        <v>4.8499999999999996</v>
      </c>
      <c r="K18" s="781">
        <v>0.41</v>
      </c>
      <c r="L18" s="781" t="s">
        <v>954</v>
      </c>
      <c r="M18" s="787">
        <v>27020</v>
      </c>
      <c r="N18" s="787">
        <v>26215</v>
      </c>
      <c r="O18" s="783">
        <v>3</v>
      </c>
      <c r="P18" s="783">
        <v>0</v>
      </c>
      <c r="Q18" s="788"/>
    </row>
    <row r="19" spans="1:17" ht="12" customHeight="1">
      <c r="A19" s="1625"/>
      <c r="B19" s="1625"/>
      <c r="C19" s="786" t="s">
        <v>987</v>
      </c>
      <c r="D19" s="779" t="s">
        <v>988</v>
      </c>
      <c r="E19" s="780" t="s">
        <v>986</v>
      </c>
      <c r="F19" s="781">
        <v>136759</v>
      </c>
      <c r="G19" s="781">
        <v>22632</v>
      </c>
      <c r="H19" s="781">
        <v>20401</v>
      </c>
      <c r="I19" s="781">
        <v>20452.690315</v>
      </c>
      <c r="J19" s="781">
        <v>3966.39</v>
      </c>
      <c r="K19" s="781">
        <v>3670.24</v>
      </c>
      <c r="L19" s="781" t="s">
        <v>954</v>
      </c>
      <c r="M19" s="781">
        <v>59215</v>
      </c>
      <c r="N19" s="781">
        <v>54825</v>
      </c>
      <c r="O19" s="783">
        <v>2549</v>
      </c>
      <c r="P19" s="783">
        <v>453</v>
      </c>
      <c r="Q19" s="788"/>
    </row>
    <row r="20" spans="1:17" ht="12" customHeight="1">
      <c r="A20" s="1625"/>
      <c r="B20" s="1625"/>
      <c r="C20" s="778" t="s">
        <v>910</v>
      </c>
      <c r="D20" s="779" t="s">
        <v>989</v>
      </c>
      <c r="E20" s="780" t="s">
        <v>911</v>
      </c>
      <c r="F20" s="781">
        <v>22781</v>
      </c>
      <c r="G20" s="781">
        <v>5119</v>
      </c>
      <c r="H20" s="781">
        <v>4904</v>
      </c>
      <c r="I20" s="781">
        <v>706.60095000000001</v>
      </c>
      <c r="J20" s="781">
        <v>156.12</v>
      </c>
      <c r="K20" s="781">
        <v>153.75</v>
      </c>
      <c r="L20" s="781" t="s">
        <v>990</v>
      </c>
      <c r="M20" s="787">
        <v>1442</v>
      </c>
      <c r="N20" s="787">
        <v>1558</v>
      </c>
      <c r="O20" s="783">
        <v>785</v>
      </c>
      <c r="P20" s="783">
        <v>25</v>
      </c>
      <c r="Q20" s="788"/>
    </row>
    <row r="21" spans="1:17" ht="12" customHeight="1">
      <c r="A21" s="1625"/>
      <c r="B21" s="1625"/>
      <c r="C21" s="778" t="s">
        <v>991</v>
      </c>
      <c r="D21" s="779" t="s">
        <v>992</v>
      </c>
      <c r="E21" s="780" t="s">
        <v>906</v>
      </c>
      <c r="F21" s="781">
        <v>7</v>
      </c>
      <c r="G21" s="781">
        <v>0</v>
      </c>
      <c r="H21" s="781">
        <v>0</v>
      </c>
      <c r="I21" s="781">
        <v>0.13108</v>
      </c>
      <c r="J21" s="781">
        <v>0</v>
      </c>
      <c r="K21" s="781">
        <v>0</v>
      </c>
      <c r="L21" s="781" t="s">
        <v>954</v>
      </c>
      <c r="M21" s="781">
        <v>2108</v>
      </c>
      <c r="N21" s="781">
        <v>2079</v>
      </c>
      <c r="O21" s="783">
        <v>0</v>
      </c>
      <c r="P21" s="783">
        <v>0</v>
      </c>
      <c r="Q21" s="788"/>
    </row>
    <row r="22" spans="1:17" ht="12" customHeight="1">
      <c r="A22" s="1625"/>
      <c r="B22" s="1625"/>
      <c r="C22" s="778" t="s">
        <v>993</v>
      </c>
      <c r="D22" s="779" t="s">
        <v>994</v>
      </c>
      <c r="E22" s="780" t="s">
        <v>886</v>
      </c>
      <c r="F22" s="781">
        <v>0</v>
      </c>
      <c r="G22" s="781">
        <v>0</v>
      </c>
      <c r="H22" s="781">
        <v>0</v>
      </c>
      <c r="I22" s="781">
        <v>0</v>
      </c>
      <c r="J22" s="781">
        <v>0</v>
      </c>
      <c r="K22" s="781">
        <v>0</v>
      </c>
      <c r="L22" s="781" t="s">
        <v>959</v>
      </c>
      <c r="M22" s="787" t="s">
        <v>317</v>
      </c>
      <c r="N22" s="787" t="s">
        <v>317</v>
      </c>
      <c r="O22" s="783">
        <v>0</v>
      </c>
      <c r="P22" s="783">
        <v>0</v>
      </c>
      <c r="Q22" s="788"/>
    </row>
    <row r="23" spans="1:17" ht="12" customHeight="1">
      <c r="A23" s="1625"/>
      <c r="B23" s="1625"/>
      <c r="C23" s="778" t="s">
        <v>995</v>
      </c>
      <c r="D23" s="779" t="s">
        <v>996</v>
      </c>
      <c r="E23" s="780" t="s">
        <v>906</v>
      </c>
      <c r="F23" s="781">
        <v>0</v>
      </c>
      <c r="G23" s="781">
        <v>0</v>
      </c>
      <c r="H23" s="781">
        <v>0</v>
      </c>
      <c r="I23" s="781">
        <v>0</v>
      </c>
      <c r="J23" s="781">
        <v>0</v>
      </c>
      <c r="K23" s="781">
        <v>0</v>
      </c>
      <c r="L23" s="781" t="s">
        <v>954</v>
      </c>
      <c r="M23" s="787" t="s">
        <v>317</v>
      </c>
      <c r="N23" s="787" t="s">
        <v>317</v>
      </c>
      <c r="O23" s="783">
        <v>0</v>
      </c>
      <c r="P23" s="783">
        <v>0</v>
      </c>
      <c r="Q23" s="788"/>
    </row>
    <row r="24" spans="1:17" ht="12" customHeight="1">
      <c r="A24" s="1625"/>
      <c r="B24" s="1625"/>
      <c r="C24" s="786" t="s">
        <v>997</v>
      </c>
      <c r="D24" s="779" t="s">
        <v>998</v>
      </c>
      <c r="E24" s="780" t="s">
        <v>886</v>
      </c>
      <c r="F24" s="781">
        <v>0</v>
      </c>
      <c r="G24" s="781">
        <v>0</v>
      </c>
      <c r="H24" s="781">
        <v>0</v>
      </c>
      <c r="I24" s="781">
        <v>0</v>
      </c>
      <c r="J24" s="781">
        <v>0</v>
      </c>
      <c r="K24" s="781">
        <v>0</v>
      </c>
      <c r="L24" s="781" t="s">
        <v>954</v>
      </c>
      <c r="M24" s="787">
        <v>18565</v>
      </c>
      <c r="N24" s="787">
        <v>17575</v>
      </c>
      <c r="O24" s="783">
        <v>0</v>
      </c>
      <c r="P24" s="783">
        <v>0</v>
      </c>
      <c r="Q24" s="788"/>
    </row>
    <row r="25" spans="1:17" ht="12" customHeight="1">
      <c r="A25" s="1625"/>
      <c r="B25" s="1625"/>
      <c r="C25" s="778" t="s">
        <v>999</v>
      </c>
      <c r="D25" s="779" t="s">
        <v>1000</v>
      </c>
      <c r="E25" s="780" t="s">
        <v>886</v>
      </c>
      <c r="F25" s="781">
        <v>0</v>
      </c>
      <c r="G25" s="781">
        <v>0</v>
      </c>
      <c r="H25" s="781">
        <v>0</v>
      </c>
      <c r="I25" s="781">
        <v>0</v>
      </c>
      <c r="J25" s="781">
        <v>0</v>
      </c>
      <c r="K25" s="781">
        <v>0</v>
      </c>
      <c r="L25" s="781" t="s">
        <v>954</v>
      </c>
      <c r="M25" s="787" t="s">
        <v>317</v>
      </c>
      <c r="N25" s="787">
        <v>0</v>
      </c>
      <c r="O25" s="783">
        <v>0</v>
      </c>
      <c r="P25" s="783">
        <v>0</v>
      </c>
      <c r="Q25" s="788"/>
    </row>
    <row r="26" spans="1:17" ht="12" customHeight="1">
      <c r="A26" s="1625"/>
      <c r="B26" s="1625"/>
      <c r="C26" s="778" t="s">
        <v>1001</v>
      </c>
      <c r="D26" s="779" t="s">
        <v>1002</v>
      </c>
      <c r="E26" s="780" t="s">
        <v>906</v>
      </c>
      <c r="F26" s="781">
        <v>0</v>
      </c>
      <c r="G26" s="781">
        <v>0</v>
      </c>
      <c r="H26" s="781">
        <v>0</v>
      </c>
      <c r="I26" s="781">
        <v>0</v>
      </c>
      <c r="J26" s="781">
        <v>0</v>
      </c>
      <c r="K26" s="781">
        <v>0</v>
      </c>
      <c r="L26" s="781" t="s">
        <v>1003</v>
      </c>
      <c r="M26" s="787" t="s">
        <v>317</v>
      </c>
      <c r="N26" s="787">
        <v>0</v>
      </c>
      <c r="O26" s="783">
        <v>0</v>
      </c>
      <c r="P26" s="783">
        <v>0</v>
      </c>
      <c r="Q26" s="788"/>
    </row>
    <row r="27" spans="1:17" ht="12" customHeight="1">
      <c r="A27" s="1625"/>
      <c r="B27" s="1625"/>
      <c r="C27" s="778" t="s">
        <v>1004</v>
      </c>
      <c r="D27" s="779" t="s">
        <v>1005</v>
      </c>
      <c r="E27" s="780" t="s">
        <v>886</v>
      </c>
      <c r="F27" s="781">
        <v>178324</v>
      </c>
      <c r="G27" s="781">
        <v>54551</v>
      </c>
      <c r="H27" s="781">
        <v>44276</v>
      </c>
      <c r="I27" s="781">
        <v>10141.651539999999</v>
      </c>
      <c r="J27" s="781">
        <v>3384.66</v>
      </c>
      <c r="K27" s="781">
        <v>3587.71</v>
      </c>
      <c r="L27" s="781" t="s">
        <v>954</v>
      </c>
      <c r="M27" s="781">
        <v>15290</v>
      </c>
      <c r="N27" s="781">
        <v>15086</v>
      </c>
      <c r="O27" s="783">
        <v>3475</v>
      </c>
      <c r="P27" s="783">
        <v>279</v>
      </c>
    </row>
    <row r="28" spans="1:17" ht="12" customHeight="1">
      <c r="A28" s="1625"/>
      <c r="B28" s="1625"/>
      <c r="C28" s="778" t="s">
        <v>1006</v>
      </c>
      <c r="D28" s="779" t="s">
        <v>1007</v>
      </c>
      <c r="E28" s="780" t="s">
        <v>906</v>
      </c>
      <c r="F28" s="781">
        <v>0</v>
      </c>
      <c r="G28" s="781">
        <v>0</v>
      </c>
      <c r="H28" s="781">
        <v>0</v>
      </c>
      <c r="I28" s="781">
        <v>0</v>
      </c>
      <c r="J28" s="781">
        <v>0</v>
      </c>
      <c r="K28" s="781">
        <v>0</v>
      </c>
      <c r="L28" s="781" t="s">
        <v>954</v>
      </c>
      <c r="M28" s="787" t="s">
        <v>317</v>
      </c>
      <c r="N28" s="787">
        <v>0</v>
      </c>
      <c r="O28" s="783">
        <v>0</v>
      </c>
      <c r="P28" s="783">
        <v>0</v>
      </c>
      <c r="Q28" s="788"/>
    </row>
    <row r="29" spans="1:17" s="792" customFormat="1" ht="12" customHeight="1">
      <c r="A29" s="1625"/>
      <c r="B29" s="1626"/>
      <c r="C29" s="789" t="s">
        <v>1008</v>
      </c>
      <c r="D29" s="789"/>
      <c r="E29" s="790"/>
      <c r="F29" s="790">
        <f t="shared" ref="F29:K29" si="0">SUM(F4:F28)</f>
        <v>2397425</v>
      </c>
      <c r="G29" s="790">
        <f t="shared" si="0"/>
        <v>576927</v>
      </c>
      <c r="H29" s="790">
        <f t="shared" si="0"/>
        <v>648268</v>
      </c>
      <c r="I29" s="790">
        <f t="shared" si="0"/>
        <v>102737.41524</v>
      </c>
      <c r="J29" s="790">
        <f t="shared" si="0"/>
        <v>24895.809999999994</v>
      </c>
      <c r="K29" s="790">
        <f t="shared" si="0"/>
        <v>28725.239999999998</v>
      </c>
      <c r="L29" s="790"/>
      <c r="M29" s="791"/>
      <c r="N29" s="791"/>
      <c r="O29" s="791"/>
      <c r="P29" s="791"/>
      <c r="Q29" s="788"/>
    </row>
    <row r="30" spans="1:17" ht="12" customHeight="1">
      <c r="A30" s="1625"/>
      <c r="B30" s="1627" t="s">
        <v>837</v>
      </c>
      <c r="C30" s="778" t="s">
        <v>1009</v>
      </c>
      <c r="D30" s="779" t="s">
        <v>1010</v>
      </c>
      <c r="E30" s="780" t="s">
        <v>906</v>
      </c>
      <c r="F30" s="793">
        <v>13107</v>
      </c>
      <c r="G30" s="793">
        <v>2826</v>
      </c>
      <c r="H30" s="793">
        <v>2667</v>
      </c>
      <c r="I30" s="793">
        <v>603.41210000000001</v>
      </c>
      <c r="J30" s="793">
        <v>126.82</v>
      </c>
      <c r="K30" s="793">
        <v>121.08</v>
      </c>
      <c r="L30" s="781" t="s">
        <v>1003</v>
      </c>
      <c r="M30" s="781">
        <v>0</v>
      </c>
      <c r="N30" s="781">
        <v>0</v>
      </c>
      <c r="O30" s="781">
        <v>270</v>
      </c>
      <c r="P30" s="781">
        <v>12</v>
      </c>
      <c r="Q30" s="788"/>
    </row>
    <row r="31" spans="1:17" s="792" customFormat="1" ht="12" customHeight="1">
      <c r="A31" s="1625"/>
      <c r="B31" s="1628"/>
      <c r="C31" s="789" t="s">
        <v>1011</v>
      </c>
      <c r="D31" s="789"/>
      <c r="E31" s="794"/>
      <c r="F31" s="790">
        <f t="shared" ref="F31:K31" si="1">F30</f>
        <v>13107</v>
      </c>
      <c r="G31" s="790">
        <f t="shared" si="1"/>
        <v>2826</v>
      </c>
      <c r="H31" s="790">
        <f t="shared" si="1"/>
        <v>2667</v>
      </c>
      <c r="I31" s="790">
        <f t="shared" si="1"/>
        <v>603.41210000000001</v>
      </c>
      <c r="J31" s="790">
        <f t="shared" si="1"/>
        <v>126.82</v>
      </c>
      <c r="K31" s="790">
        <f t="shared" si="1"/>
        <v>121.08</v>
      </c>
      <c r="L31" s="791"/>
      <c r="M31" s="791"/>
      <c r="N31" s="791"/>
      <c r="O31" s="791"/>
      <c r="P31" s="791"/>
      <c r="Q31" s="788"/>
    </row>
    <row r="32" spans="1:17" ht="12" customHeight="1">
      <c r="A32" s="1625"/>
      <c r="B32" s="1627" t="s">
        <v>1012</v>
      </c>
      <c r="C32" s="795" t="s">
        <v>1013</v>
      </c>
      <c r="D32" s="779" t="s">
        <v>1013</v>
      </c>
      <c r="E32" s="796" t="s">
        <v>1014</v>
      </c>
      <c r="F32" s="793">
        <v>0</v>
      </c>
      <c r="G32" s="793">
        <v>0</v>
      </c>
      <c r="H32" s="793">
        <v>0</v>
      </c>
      <c r="I32" s="793">
        <v>0</v>
      </c>
      <c r="J32" s="793">
        <v>0</v>
      </c>
      <c r="K32" s="793">
        <v>0</v>
      </c>
      <c r="L32" s="793" t="s">
        <v>929</v>
      </c>
      <c r="M32" s="787" t="s">
        <v>317</v>
      </c>
      <c r="N32" s="787" t="s">
        <v>317</v>
      </c>
      <c r="O32" s="781">
        <v>0</v>
      </c>
      <c r="P32" s="781">
        <v>0</v>
      </c>
      <c r="Q32" s="788"/>
    </row>
    <row r="33" spans="1:17" ht="12" customHeight="1">
      <c r="A33" s="1625"/>
      <c r="B33" s="1629"/>
      <c r="C33" s="779" t="s">
        <v>1015</v>
      </c>
      <c r="D33" s="779" t="s">
        <v>1015</v>
      </c>
      <c r="E33" s="796" t="s">
        <v>1014</v>
      </c>
      <c r="F33" s="793">
        <v>0</v>
      </c>
      <c r="G33" s="793">
        <v>0</v>
      </c>
      <c r="H33" s="793">
        <v>0</v>
      </c>
      <c r="I33" s="793">
        <v>0</v>
      </c>
      <c r="J33" s="793">
        <v>0</v>
      </c>
      <c r="K33" s="793">
        <v>0</v>
      </c>
      <c r="L33" s="793" t="s">
        <v>929</v>
      </c>
      <c r="M33" s="787" t="s">
        <v>317</v>
      </c>
      <c r="N33" s="787" t="s">
        <v>317</v>
      </c>
      <c r="O33" s="781">
        <v>0</v>
      </c>
      <c r="P33" s="781">
        <v>0</v>
      </c>
      <c r="Q33" s="788"/>
    </row>
    <row r="34" spans="1:17" ht="12" customHeight="1">
      <c r="A34" s="1625"/>
      <c r="B34" s="1629"/>
      <c r="C34" s="779" t="s">
        <v>1016</v>
      </c>
      <c r="D34" s="779" t="s">
        <v>1016</v>
      </c>
      <c r="E34" s="796" t="s">
        <v>1014</v>
      </c>
      <c r="F34" s="793">
        <v>0</v>
      </c>
      <c r="G34" s="793">
        <v>0</v>
      </c>
      <c r="H34" s="793">
        <v>0</v>
      </c>
      <c r="I34" s="793">
        <v>0</v>
      </c>
      <c r="J34" s="793">
        <v>0</v>
      </c>
      <c r="K34" s="793">
        <v>0</v>
      </c>
      <c r="L34" s="793" t="s">
        <v>929</v>
      </c>
      <c r="M34" s="787" t="s">
        <v>317</v>
      </c>
      <c r="N34" s="787" t="s">
        <v>317</v>
      </c>
      <c r="O34" s="781">
        <v>0</v>
      </c>
      <c r="P34" s="781">
        <v>0</v>
      </c>
      <c r="Q34" s="788"/>
    </row>
    <row r="35" spans="1:17" s="792" customFormat="1" ht="21.75" customHeight="1">
      <c r="A35" s="1625"/>
      <c r="B35" s="1628"/>
      <c r="C35" s="789" t="s">
        <v>1017</v>
      </c>
      <c r="D35" s="789"/>
      <c r="E35" s="794"/>
      <c r="F35" s="790">
        <f t="shared" ref="F35:K35" si="2">SUM(F32:F34)</f>
        <v>0</v>
      </c>
      <c r="G35" s="790">
        <f t="shared" si="2"/>
        <v>0</v>
      </c>
      <c r="H35" s="790">
        <f t="shared" si="2"/>
        <v>0</v>
      </c>
      <c r="I35" s="790">
        <f t="shared" si="2"/>
        <v>0</v>
      </c>
      <c r="J35" s="790">
        <f t="shared" si="2"/>
        <v>0</v>
      </c>
      <c r="K35" s="790">
        <f t="shared" si="2"/>
        <v>0</v>
      </c>
      <c r="L35" s="791"/>
      <c r="M35" s="797"/>
      <c r="N35" s="797"/>
      <c r="O35" s="791"/>
      <c r="P35" s="791"/>
      <c r="Q35" s="788"/>
    </row>
    <row r="36" spans="1:17" s="792" customFormat="1" ht="43.5" customHeight="1">
      <c r="A36" s="1626"/>
      <c r="B36" s="798" t="s">
        <v>1018</v>
      </c>
      <c r="C36" s="789" t="s">
        <v>1019</v>
      </c>
      <c r="D36" s="789"/>
      <c r="E36" s="790"/>
      <c r="F36" s="790">
        <f t="shared" ref="F36:K36" si="3">SUM(F29,F31,F35)</f>
        <v>2410532</v>
      </c>
      <c r="G36" s="790">
        <f t="shared" si="3"/>
        <v>579753</v>
      </c>
      <c r="H36" s="790">
        <f t="shared" si="3"/>
        <v>650935</v>
      </c>
      <c r="I36" s="790">
        <f t="shared" si="3"/>
        <v>103340.82734</v>
      </c>
      <c r="J36" s="790">
        <f t="shared" si="3"/>
        <v>25022.629999999994</v>
      </c>
      <c r="K36" s="790">
        <f t="shared" si="3"/>
        <v>28846.32</v>
      </c>
      <c r="L36" s="790"/>
      <c r="M36" s="797"/>
      <c r="N36" s="797"/>
      <c r="O36" s="791"/>
      <c r="P36" s="791"/>
      <c r="Q36" s="788"/>
    </row>
    <row r="37" spans="1:17" ht="12" customHeight="1">
      <c r="A37" s="1630" t="s">
        <v>1020</v>
      </c>
      <c r="B37" s="1627" t="s">
        <v>1021</v>
      </c>
      <c r="C37" s="786" t="s">
        <v>962</v>
      </c>
      <c r="D37" s="779" t="s">
        <v>963</v>
      </c>
      <c r="E37" s="780" t="s">
        <v>906</v>
      </c>
      <c r="F37" s="793">
        <v>0</v>
      </c>
      <c r="G37" s="799">
        <v>0</v>
      </c>
      <c r="H37" s="799">
        <v>0</v>
      </c>
      <c r="I37" s="793">
        <v>0</v>
      </c>
      <c r="J37" s="793">
        <v>0</v>
      </c>
      <c r="K37" s="793">
        <v>0</v>
      </c>
      <c r="L37" s="781" t="s">
        <v>954</v>
      </c>
      <c r="M37" s="787" t="s">
        <v>317</v>
      </c>
      <c r="N37" s="787" t="s">
        <v>317</v>
      </c>
      <c r="O37" s="781">
        <v>0</v>
      </c>
      <c r="P37" s="781">
        <v>0</v>
      </c>
      <c r="Q37" s="788"/>
    </row>
    <row r="38" spans="1:17" ht="12" customHeight="1">
      <c r="A38" s="1625"/>
      <c r="B38" s="1629"/>
      <c r="C38" s="778" t="s">
        <v>968</v>
      </c>
      <c r="D38" s="779" t="s">
        <v>968</v>
      </c>
      <c r="E38" s="780" t="s">
        <v>886</v>
      </c>
      <c r="F38" s="793">
        <v>0</v>
      </c>
      <c r="G38" s="799">
        <v>0</v>
      </c>
      <c r="H38" s="799">
        <v>0</v>
      </c>
      <c r="I38" s="793">
        <v>0</v>
      </c>
      <c r="J38" s="793">
        <v>0</v>
      </c>
      <c r="K38" s="793">
        <v>0</v>
      </c>
      <c r="L38" s="781" t="s">
        <v>954</v>
      </c>
      <c r="M38" s="787" t="s">
        <v>317</v>
      </c>
      <c r="N38" s="787" t="s">
        <v>317</v>
      </c>
      <c r="O38" s="781">
        <v>0</v>
      </c>
      <c r="P38" s="781">
        <v>0</v>
      </c>
      <c r="Q38" s="788"/>
    </row>
    <row r="39" spans="1:17" ht="12" customHeight="1">
      <c r="A39" s="1625"/>
      <c r="B39" s="1629"/>
      <c r="C39" s="778" t="s">
        <v>976</v>
      </c>
      <c r="D39" s="779" t="s">
        <v>977</v>
      </c>
      <c r="E39" s="780" t="s">
        <v>886</v>
      </c>
      <c r="F39" s="793">
        <v>0.37</v>
      </c>
      <c r="G39" s="799">
        <v>0.03</v>
      </c>
      <c r="H39" s="799">
        <v>0.01</v>
      </c>
      <c r="I39" s="793">
        <v>0.4</v>
      </c>
      <c r="J39" s="793">
        <v>0.33</v>
      </c>
      <c r="K39" s="793">
        <v>7.0000000000000007E-2</v>
      </c>
      <c r="L39" s="781" t="s">
        <v>954</v>
      </c>
      <c r="M39" s="787" t="s">
        <v>317</v>
      </c>
      <c r="N39" s="787" t="s">
        <v>317</v>
      </c>
      <c r="O39" s="781">
        <v>2</v>
      </c>
      <c r="P39" s="781">
        <v>0</v>
      </c>
      <c r="Q39" s="788"/>
    </row>
    <row r="40" spans="1:17" ht="12" customHeight="1">
      <c r="A40" s="1625"/>
      <c r="B40" s="1629"/>
      <c r="C40" s="778" t="s">
        <v>1022</v>
      </c>
      <c r="D40" s="779" t="s">
        <v>975</v>
      </c>
      <c r="E40" s="780" t="s">
        <v>886</v>
      </c>
      <c r="F40" s="793">
        <v>1.26</v>
      </c>
      <c r="G40" s="799">
        <v>0.08</v>
      </c>
      <c r="H40" s="799">
        <v>0.66</v>
      </c>
      <c r="I40" s="793">
        <v>5.0500000000000007</v>
      </c>
      <c r="J40" s="793">
        <v>0.52</v>
      </c>
      <c r="K40" s="793">
        <v>4.53</v>
      </c>
      <c r="L40" s="781" t="s">
        <v>954</v>
      </c>
      <c r="M40" s="787" t="s">
        <v>317</v>
      </c>
      <c r="N40" s="787" t="s">
        <v>317</v>
      </c>
      <c r="O40" s="781">
        <v>64</v>
      </c>
      <c r="P40" s="781">
        <v>0</v>
      </c>
      <c r="Q40" s="788"/>
    </row>
    <row r="41" spans="1:17" ht="12" customHeight="1">
      <c r="A41" s="1625"/>
      <c r="B41" s="1629"/>
      <c r="C41" s="778" t="s">
        <v>987</v>
      </c>
      <c r="D41" s="779" t="s">
        <v>988</v>
      </c>
      <c r="E41" s="780" t="s">
        <v>986</v>
      </c>
      <c r="F41" s="793">
        <v>0</v>
      </c>
      <c r="G41" s="799">
        <v>0</v>
      </c>
      <c r="H41" s="799">
        <v>0</v>
      </c>
      <c r="I41" s="793">
        <v>0</v>
      </c>
      <c r="J41" s="793">
        <v>0</v>
      </c>
      <c r="K41" s="793">
        <v>0</v>
      </c>
      <c r="L41" s="781" t="s">
        <v>954</v>
      </c>
      <c r="M41" s="787" t="s">
        <v>317</v>
      </c>
      <c r="N41" s="787" t="s">
        <v>317</v>
      </c>
      <c r="O41" s="781">
        <v>0</v>
      </c>
      <c r="P41" s="781">
        <v>0</v>
      </c>
      <c r="Q41" s="788"/>
    </row>
    <row r="42" spans="1:17" ht="12" customHeight="1">
      <c r="A42" s="1625"/>
      <c r="B42" s="1629"/>
      <c r="C42" s="778" t="s">
        <v>1023</v>
      </c>
      <c r="D42" s="779" t="s">
        <v>1000</v>
      </c>
      <c r="E42" s="780" t="s">
        <v>886</v>
      </c>
      <c r="F42" s="793">
        <v>0</v>
      </c>
      <c r="G42" s="799">
        <v>0</v>
      </c>
      <c r="H42" s="799">
        <v>0</v>
      </c>
      <c r="I42" s="793">
        <v>0</v>
      </c>
      <c r="J42" s="793">
        <v>0</v>
      </c>
      <c r="K42" s="793">
        <v>0</v>
      </c>
      <c r="L42" s="781" t="s">
        <v>954</v>
      </c>
      <c r="M42" s="787" t="s">
        <v>317</v>
      </c>
      <c r="N42" s="787" t="s">
        <v>317</v>
      </c>
      <c r="O42" s="781">
        <v>0</v>
      </c>
      <c r="P42" s="781">
        <v>0</v>
      </c>
      <c r="Q42" s="788"/>
    </row>
    <row r="43" spans="1:17" ht="12" customHeight="1">
      <c r="A43" s="1625"/>
      <c r="B43" s="1629"/>
      <c r="C43" s="778" t="s">
        <v>991</v>
      </c>
      <c r="D43" s="779" t="s">
        <v>992</v>
      </c>
      <c r="E43" s="780" t="s">
        <v>906</v>
      </c>
      <c r="F43" s="793">
        <v>0</v>
      </c>
      <c r="G43" s="799">
        <v>0</v>
      </c>
      <c r="H43" s="799">
        <v>0</v>
      </c>
      <c r="I43" s="793">
        <v>0</v>
      </c>
      <c r="J43" s="793">
        <v>0</v>
      </c>
      <c r="K43" s="793">
        <v>0</v>
      </c>
      <c r="L43" s="781" t="s">
        <v>954</v>
      </c>
      <c r="M43" s="787" t="s">
        <v>317</v>
      </c>
      <c r="N43" s="787" t="s">
        <v>317</v>
      </c>
      <c r="O43" s="781">
        <v>0</v>
      </c>
      <c r="P43" s="781">
        <v>0</v>
      </c>
      <c r="Q43" s="788"/>
    </row>
    <row r="44" spans="1:17" ht="12" customHeight="1">
      <c r="A44" s="1625"/>
      <c r="B44" s="1629"/>
      <c r="C44" s="778" t="s">
        <v>1024</v>
      </c>
      <c r="D44" s="779" t="s">
        <v>996</v>
      </c>
      <c r="E44" s="780" t="s">
        <v>906</v>
      </c>
      <c r="F44" s="793">
        <v>0</v>
      </c>
      <c r="G44" s="799">
        <v>0</v>
      </c>
      <c r="H44" s="799">
        <v>0</v>
      </c>
      <c r="I44" s="793">
        <v>0</v>
      </c>
      <c r="J44" s="793">
        <v>0</v>
      </c>
      <c r="K44" s="793">
        <v>0</v>
      </c>
      <c r="L44" s="781" t="s">
        <v>954</v>
      </c>
      <c r="M44" s="787" t="s">
        <v>317</v>
      </c>
      <c r="N44" s="787" t="s">
        <v>317</v>
      </c>
      <c r="O44" s="781">
        <v>0</v>
      </c>
      <c r="P44" s="781">
        <v>0</v>
      </c>
      <c r="Q44" s="788"/>
    </row>
    <row r="45" spans="1:17" ht="12" customHeight="1">
      <c r="A45" s="1625"/>
      <c r="B45" s="1629"/>
      <c r="C45" s="778" t="s">
        <v>1006</v>
      </c>
      <c r="D45" s="779" t="s">
        <v>1007</v>
      </c>
      <c r="E45" s="780" t="s">
        <v>906</v>
      </c>
      <c r="F45" s="793">
        <v>0</v>
      </c>
      <c r="G45" s="799">
        <v>0</v>
      </c>
      <c r="H45" s="799">
        <v>0</v>
      </c>
      <c r="I45" s="793">
        <v>0</v>
      </c>
      <c r="J45" s="793">
        <v>0</v>
      </c>
      <c r="K45" s="793"/>
      <c r="L45" s="781" t="s">
        <v>954</v>
      </c>
      <c r="M45" s="787" t="s">
        <v>317</v>
      </c>
      <c r="N45" s="787" t="s">
        <v>317</v>
      </c>
      <c r="O45" s="781">
        <v>0</v>
      </c>
      <c r="P45" s="781">
        <v>0</v>
      </c>
      <c r="Q45" s="788"/>
    </row>
    <row r="46" spans="1:17" ht="12" customHeight="1">
      <c r="A46" s="1625"/>
      <c r="B46" s="1628"/>
      <c r="C46" s="778" t="s">
        <v>1004</v>
      </c>
      <c r="D46" s="779" t="s">
        <v>1005</v>
      </c>
      <c r="E46" s="780" t="s">
        <v>886</v>
      </c>
      <c r="F46" s="793">
        <v>0</v>
      </c>
      <c r="G46" s="799">
        <v>0</v>
      </c>
      <c r="H46" s="799">
        <v>0</v>
      </c>
      <c r="I46" s="793">
        <v>0</v>
      </c>
      <c r="J46" s="793">
        <v>0</v>
      </c>
      <c r="K46" s="793">
        <v>0</v>
      </c>
      <c r="L46" s="781" t="s">
        <v>954</v>
      </c>
      <c r="M46" s="787" t="s">
        <v>317</v>
      </c>
      <c r="N46" s="787" t="s">
        <v>317</v>
      </c>
      <c r="O46" s="781">
        <v>0</v>
      </c>
      <c r="P46" s="781">
        <v>0</v>
      </c>
      <c r="Q46" s="788"/>
    </row>
    <row r="47" spans="1:17" s="792" customFormat="1" ht="51" customHeight="1">
      <c r="A47" s="1626"/>
      <c r="B47" s="798" t="s">
        <v>1025</v>
      </c>
      <c r="C47" s="789" t="s">
        <v>1026</v>
      </c>
      <c r="D47" s="789"/>
      <c r="E47" s="790"/>
      <c r="F47" s="800">
        <f t="shared" ref="F47:K47" si="4">SUM(F37:F46)</f>
        <v>1.63</v>
      </c>
      <c r="G47" s="800">
        <f t="shared" si="4"/>
        <v>0.11</v>
      </c>
      <c r="H47" s="800">
        <f t="shared" si="4"/>
        <v>0.67</v>
      </c>
      <c r="I47" s="800">
        <f t="shared" si="4"/>
        <v>5.4500000000000011</v>
      </c>
      <c r="J47" s="800">
        <f t="shared" si="4"/>
        <v>0.85000000000000009</v>
      </c>
      <c r="K47" s="800">
        <f t="shared" si="4"/>
        <v>4.6000000000000005</v>
      </c>
      <c r="L47" s="790"/>
      <c r="M47" s="797"/>
      <c r="N47" s="797"/>
      <c r="O47" s="797"/>
      <c r="P47" s="797"/>
      <c r="Q47" s="788"/>
    </row>
    <row r="48" spans="1:17">
      <c r="A48" s="801" t="s">
        <v>1289</v>
      </c>
      <c r="C48" s="792"/>
      <c r="D48" s="792"/>
      <c r="E48" s="792"/>
      <c r="F48" s="792"/>
      <c r="G48" s="792"/>
      <c r="H48" s="792"/>
      <c r="I48" s="792"/>
      <c r="J48" s="792"/>
      <c r="K48" s="792"/>
      <c r="L48" s="792"/>
      <c r="M48" s="792"/>
      <c r="N48" s="792"/>
      <c r="Q48" s="788"/>
    </row>
    <row r="49" spans="1:17">
      <c r="A49" s="776" t="s">
        <v>1027</v>
      </c>
      <c r="C49" s="792"/>
      <c r="D49" s="792"/>
      <c r="E49" s="792"/>
      <c r="F49" s="792"/>
      <c r="G49" s="792"/>
      <c r="H49" s="792"/>
      <c r="I49" s="792"/>
      <c r="J49" s="792"/>
      <c r="K49" s="792"/>
      <c r="L49" s="792"/>
      <c r="M49" s="792"/>
      <c r="N49" s="792"/>
      <c r="Q49" s="788"/>
    </row>
    <row r="50" spans="1:17">
      <c r="A50" s="792" t="s">
        <v>826</v>
      </c>
      <c r="I50" s="792"/>
      <c r="Q50" s="788"/>
    </row>
    <row r="51" spans="1:17">
      <c r="I51" s="792"/>
    </row>
  </sheetData>
  <mergeCells count="17">
    <mergeCell ref="B4:B29"/>
    <mergeCell ref="B30:B31"/>
    <mergeCell ref="B32:B35"/>
    <mergeCell ref="A37:A47"/>
    <mergeCell ref="B37:B46"/>
    <mergeCell ref="A4:A36"/>
    <mergeCell ref="A1:P1"/>
    <mergeCell ref="A2:A3"/>
    <mergeCell ref="B2:B3"/>
    <mergeCell ref="C2:C3"/>
    <mergeCell ref="D2:D3"/>
    <mergeCell ref="E2:E3"/>
    <mergeCell ref="F2:H2"/>
    <mergeCell ref="I2:K2"/>
    <mergeCell ref="L2:L3"/>
    <mergeCell ref="M2:N2"/>
    <mergeCell ref="O2:P2"/>
  </mergeCells>
  <printOptions horizontalCentered="1"/>
  <pageMargins left="0.7" right="0.7" top="0.75" bottom="0.75" header="0.3" footer="0.3"/>
  <pageSetup paperSize="9" scale="1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36"/>
  <sheetViews>
    <sheetView zoomScaleNormal="100" workbookViewId="0">
      <selection sqref="A1:O1"/>
    </sheetView>
  </sheetViews>
  <sheetFormatPr defaultColWidth="9.140625" defaultRowHeight="12.75"/>
  <cols>
    <col min="1" max="1" width="8.5703125" style="839" customWidth="1"/>
    <col min="2" max="2" width="15.42578125" style="833" customWidth="1"/>
    <col min="3" max="3" width="27.7109375" style="761" customWidth="1"/>
    <col min="4" max="4" width="12.5703125" style="761" customWidth="1"/>
    <col min="5" max="5" width="8.7109375" style="843" customWidth="1"/>
    <col min="6" max="10" width="8.7109375" style="761" customWidth="1"/>
    <col min="11" max="11" width="12.7109375" style="837" customWidth="1"/>
    <col min="12" max="13" width="8.28515625" style="761" customWidth="1"/>
    <col min="14" max="14" width="9.42578125" style="761" customWidth="1"/>
    <col min="15" max="15" width="8.28515625" style="761" customWidth="1"/>
    <col min="16" max="16384" width="9.140625" style="761"/>
  </cols>
  <sheetData>
    <row r="1" spans="1:54" ht="20.25" customHeight="1">
      <c r="A1" s="1636" t="s">
        <v>1028</v>
      </c>
      <c r="B1" s="1636"/>
      <c r="C1" s="1636"/>
      <c r="D1" s="1636"/>
      <c r="E1" s="1636"/>
      <c r="F1" s="1636"/>
      <c r="G1" s="1636"/>
      <c r="H1" s="1636"/>
      <c r="I1" s="1636"/>
      <c r="J1" s="1636"/>
      <c r="K1" s="1636"/>
      <c r="L1" s="1636"/>
      <c r="M1" s="1636"/>
      <c r="N1" s="1636"/>
      <c r="O1" s="1636"/>
    </row>
    <row r="2" spans="1:54" ht="65.25" customHeight="1">
      <c r="A2" s="1610" t="s">
        <v>1029</v>
      </c>
      <c r="B2" s="1610" t="s">
        <v>943</v>
      </c>
      <c r="C2" s="1616" t="s">
        <v>857</v>
      </c>
      <c r="D2" s="1624" t="s">
        <v>945</v>
      </c>
      <c r="E2" s="1613" t="s">
        <v>811</v>
      </c>
      <c r="F2" s="1614"/>
      <c r="G2" s="1615"/>
      <c r="H2" s="1637" t="s">
        <v>946</v>
      </c>
      <c r="I2" s="1637"/>
      <c r="J2" s="1637"/>
      <c r="K2" s="1637" t="s">
        <v>860</v>
      </c>
      <c r="L2" s="1610" t="s">
        <v>861</v>
      </c>
      <c r="M2" s="1610"/>
      <c r="N2" s="1610" t="s">
        <v>1355</v>
      </c>
      <c r="O2" s="1610"/>
    </row>
    <row r="3" spans="1:54" ht="103.5" customHeight="1">
      <c r="A3" s="1610"/>
      <c r="B3" s="1610"/>
      <c r="C3" s="1552"/>
      <c r="D3" s="1612"/>
      <c r="E3" s="716" t="s">
        <v>79</v>
      </c>
      <c r="F3" s="716">
        <v>45108</v>
      </c>
      <c r="G3" s="716">
        <v>45139</v>
      </c>
      <c r="H3" s="716" t="s">
        <v>79</v>
      </c>
      <c r="I3" s="716">
        <v>45108</v>
      </c>
      <c r="J3" s="716">
        <v>45139</v>
      </c>
      <c r="K3" s="1637"/>
      <c r="L3" s="716">
        <v>45108</v>
      </c>
      <c r="M3" s="716">
        <v>45139</v>
      </c>
      <c r="N3" s="716" t="s">
        <v>948</v>
      </c>
      <c r="O3" s="716" t="s">
        <v>1030</v>
      </c>
    </row>
    <row r="4" spans="1:54" s="809" customFormat="1" ht="12.75" customHeight="1">
      <c r="A4" s="1631" t="s">
        <v>1031</v>
      </c>
      <c r="B4" s="1631" t="s">
        <v>800</v>
      </c>
      <c r="C4" s="802" t="s">
        <v>865</v>
      </c>
      <c r="D4" s="802" t="s">
        <v>1032</v>
      </c>
      <c r="E4" s="803">
        <v>0</v>
      </c>
      <c r="F4" s="804" t="s">
        <v>330</v>
      </c>
      <c r="G4" s="804" t="s">
        <v>330</v>
      </c>
      <c r="H4" s="804">
        <v>0</v>
      </c>
      <c r="I4" s="804" t="s">
        <v>330</v>
      </c>
      <c r="J4" s="804" t="s">
        <v>330</v>
      </c>
      <c r="K4" s="805" t="s">
        <v>867</v>
      </c>
      <c r="L4" s="806">
        <v>59568</v>
      </c>
      <c r="M4" s="806">
        <v>59374</v>
      </c>
      <c r="N4" s="807">
        <v>0</v>
      </c>
      <c r="O4" s="807">
        <v>0</v>
      </c>
      <c r="P4" s="808"/>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761"/>
      <c r="BA4" s="761"/>
      <c r="BB4" s="761"/>
    </row>
    <row r="5" spans="1:54" s="809" customFormat="1">
      <c r="A5" s="1633"/>
      <c r="B5" s="1634"/>
      <c r="C5" s="802" t="s">
        <v>933</v>
      </c>
      <c r="D5" s="802" t="s">
        <v>1033</v>
      </c>
      <c r="E5" s="803">
        <v>0</v>
      </c>
      <c r="F5" s="804" t="s">
        <v>330</v>
      </c>
      <c r="G5" s="804" t="s">
        <v>330</v>
      </c>
      <c r="H5" s="804">
        <v>0</v>
      </c>
      <c r="I5" s="804" t="s">
        <v>330</v>
      </c>
      <c r="J5" s="804" t="s">
        <v>330</v>
      </c>
      <c r="K5" s="805" t="s">
        <v>878</v>
      </c>
      <c r="L5" s="806">
        <v>73600</v>
      </c>
      <c r="M5" s="806">
        <v>74143</v>
      </c>
      <c r="N5" s="807">
        <v>0</v>
      </c>
      <c r="O5" s="807">
        <v>0</v>
      </c>
      <c r="P5" s="808"/>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row>
    <row r="6" spans="1:54" s="809" customFormat="1">
      <c r="A6" s="1633"/>
      <c r="B6" s="1634"/>
      <c r="C6" s="802" t="s">
        <v>1034</v>
      </c>
      <c r="D6" s="802" t="s">
        <v>1035</v>
      </c>
      <c r="E6" s="803">
        <v>0</v>
      </c>
      <c r="F6" s="803" t="s">
        <v>330</v>
      </c>
      <c r="G6" s="803" t="s">
        <v>330</v>
      </c>
      <c r="H6" s="803">
        <v>0</v>
      </c>
      <c r="I6" s="803" t="s">
        <v>330</v>
      </c>
      <c r="J6" s="803" t="s">
        <v>330</v>
      </c>
      <c r="K6" s="805" t="s">
        <v>867</v>
      </c>
      <c r="L6" s="810">
        <v>59628</v>
      </c>
      <c r="M6" s="810">
        <v>59113</v>
      </c>
      <c r="N6" s="807">
        <v>0</v>
      </c>
      <c r="O6" s="807">
        <v>0</v>
      </c>
      <c r="P6" s="808"/>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row>
    <row r="7" spans="1:54" s="809" customFormat="1">
      <c r="A7" s="1633"/>
      <c r="B7" s="1634"/>
      <c r="C7" s="802" t="s">
        <v>1036</v>
      </c>
      <c r="D7" s="802" t="s">
        <v>1037</v>
      </c>
      <c r="E7" s="803">
        <v>0</v>
      </c>
      <c r="F7" s="804" t="s">
        <v>330</v>
      </c>
      <c r="G7" s="804" t="s">
        <v>330</v>
      </c>
      <c r="H7" s="804">
        <v>0</v>
      </c>
      <c r="I7" s="804" t="s">
        <v>330</v>
      </c>
      <c r="J7" s="804" t="s">
        <v>330</v>
      </c>
      <c r="K7" s="805" t="s">
        <v>878</v>
      </c>
      <c r="L7" s="806">
        <v>73600</v>
      </c>
      <c r="M7" s="806">
        <v>74511</v>
      </c>
      <c r="N7" s="807">
        <v>0</v>
      </c>
      <c r="O7" s="807">
        <v>0</v>
      </c>
      <c r="P7" s="808"/>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row>
    <row r="8" spans="1:54" s="809" customFormat="1">
      <c r="A8" s="1633"/>
      <c r="B8" s="1634"/>
      <c r="C8" s="802" t="s">
        <v>1038</v>
      </c>
      <c r="D8" s="802" t="s">
        <v>1039</v>
      </c>
      <c r="E8" s="803">
        <v>0</v>
      </c>
      <c r="F8" s="804" t="s">
        <v>330</v>
      </c>
      <c r="G8" s="804" t="s">
        <v>330</v>
      </c>
      <c r="H8" s="804">
        <v>0</v>
      </c>
      <c r="I8" s="804" t="s">
        <v>330</v>
      </c>
      <c r="J8" s="804" t="s">
        <v>330</v>
      </c>
      <c r="K8" s="805" t="s">
        <v>878</v>
      </c>
      <c r="L8" s="806">
        <v>74037</v>
      </c>
      <c r="M8" s="806">
        <v>74511</v>
      </c>
      <c r="N8" s="807">
        <v>0</v>
      </c>
      <c r="O8" s="807">
        <v>0</v>
      </c>
      <c r="P8" s="808"/>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row>
    <row r="9" spans="1:54" s="809" customFormat="1">
      <c r="A9" s="1633"/>
      <c r="B9" s="1635"/>
      <c r="C9" s="811" t="s">
        <v>1040</v>
      </c>
      <c r="D9" s="811"/>
      <c r="E9" s="812">
        <f t="shared" ref="E9:J9" si="0">SUM(E4:E8)</f>
        <v>0</v>
      </c>
      <c r="F9" s="812">
        <f t="shared" si="0"/>
        <v>0</v>
      </c>
      <c r="G9" s="812">
        <f t="shared" si="0"/>
        <v>0</v>
      </c>
      <c r="H9" s="812">
        <f t="shared" si="0"/>
        <v>0</v>
      </c>
      <c r="I9" s="812">
        <f t="shared" si="0"/>
        <v>0</v>
      </c>
      <c r="J9" s="812">
        <f t="shared" si="0"/>
        <v>0</v>
      </c>
      <c r="K9" s="813"/>
      <c r="L9" s="814"/>
      <c r="M9" s="814"/>
      <c r="N9" s="814"/>
      <c r="O9" s="814"/>
      <c r="P9" s="808"/>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row>
    <row r="10" spans="1:54" s="809" customFormat="1">
      <c r="A10" s="1633"/>
      <c r="B10" s="1631" t="s">
        <v>1041</v>
      </c>
      <c r="C10" s="802" t="s">
        <v>1004</v>
      </c>
      <c r="D10" s="802" t="s">
        <v>906</v>
      </c>
      <c r="E10" s="815">
        <v>26</v>
      </c>
      <c r="F10" s="803" t="s">
        <v>330</v>
      </c>
      <c r="G10" s="803" t="s">
        <v>330</v>
      </c>
      <c r="H10" s="815">
        <v>1.78908</v>
      </c>
      <c r="I10" s="803" t="s">
        <v>330</v>
      </c>
      <c r="J10" s="803" t="s">
        <v>330</v>
      </c>
      <c r="K10" s="805" t="s">
        <v>954</v>
      </c>
      <c r="L10" s="816" t="s">
        <v>317</v>
      </c>
      <c r="M10" s="816" t="s">
        <v>317</v>
      </c>
      <c r="N10" s="807">
        <v>0</v>
      </c>
      <c r="O10" s="807">
        <v>0</v>
      </c>
      <c r="P10" s="808"/>
      <c r="Q10" s="761"/>
      <c r="R10" s="761"/>
      <c r="S10" s="761"/>
      <c r="T10" s="761"/>
      <c r="U10" s="761"/>
      <c r="V10" s="761"/>
      <c r="W10" s="761"/>
      <c r="X10" s="761"/>
      <c r="Y10" s="761" t="s">
        <v>330</v>
      </c>
      <c r="Z10" s="761" t="s">
        <v>330</v>
      </c>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row>
    <row r="11" spans="1:54" s="809" customFormat="1">
      <c r="A11" s="1633"/>
      <c r="B11" s="1634"/>
      <c r="C11" s="802" t="s">
        <v>1042</v>
      </c>
      <c r="D11" s="802" t="s">
        <v>1043</v>
      </c>
      <c r="E11" s="815">
        <v>49</v>
      </c>
      <c r="F11" s="803" t="s">
        <v>330</v>
      </c>
      <c r="G11" s="803" t="s">
        <v>330</v>
      </c>
      <c r="H11" s="815">
        <v>1.9402699999999999</v>
      </c>
      <c r="I11" s="803" t="s">
        <v>330</v>
      </c>
      <c r="J11" s="803" t="s">
        <v>330</v>
      </c>
      <c r="K11" s="805" t="s">
        <v>878</v>
      </c>
      <c r="L11" s="810">
        <v>386.7</v>
      </c>
      <c r="M11" s="810">
        <v>390.1</v>
      </c>
      <c r="N11" s="807">
        <v>0</v>
      </c>
      <c r="O11" s="807">
        <v>0</v>
      </c>
      <c r="P11" s="808"/>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row>
    <row r="12" spans="1:54" s="809" customFormat="1">
      <c r="A12" s="1633"/>
      <c r="B12" s="1634"/>
      <c r="C12" s="802" t="s">
        <v>1044</v>
      </c>
      <c r="D12" s="817" t="s">
        <v>1045</v>
      </c>
      <c r="E12" s="803">
        <v>0</v>
      </c>
      <c r="F12" s="803" t="s">
        <v>330</v>
      </c>
      <c r="G12" s="803" t="s">
        <v>330</v>
      </c>
      <c r="H12" s="803">
        <v>0</v>
      </c>
      <c r="I12" s="803" t="s">
        <v>330</v>
      </c>
      <c r="J12" s="803" t="s">
        <v>330</v>
      </c>
      <c r="K12" s="805" t="s">
        <v>971</v>
      </c>
      <c r="L12" s="816" t="s">
        <v>317</v>
      </c>
      <c r="M12" s="816" t="s">
        <v>317</v>
      </c>
      <c r="N12" s="807">
        <v>0</v>
      </c>
      <c r="O12" s="807">
        <v>0</v>
      </c>
      <c r="P12" s="808"/>
      <c r="Q12" s="761"/>
      <c r="R12" s="761"/>
      <c r="S12" s="761"/>
      <c r="T12" s="761"/>
      <c r="U12" s="761"/>
      <c r="V12" s="761"/>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c r="BB12" s="761"/>
    </row>
    <row r="13" spans="1:54" s="809" customFormat="1">
      <c r="A13" s="1633"/>
      <c r="B13" s="1635"/>
      <c r="C13" s="811" t="s">
        <v>1008</v>
      </c>
      <c r="D13" s="811"/>
      <c r="E13" s="812">
        <f t="shared" ref="E13:J13" si="1">SUM(E10:E12)</f>
        <v>75</v>
      </c>
      <c r="F13" s="812">
        <f t="shared" si="1"/>
        <v>0</v>
      </c>
      <c r="G13" s="812">
        <f t="shared" si="1"/>
        <v>0</v>
      </c>
      <c r="H13" s="812">
        <f t="shared" si="1"/>
        <v>3.7293500000000002</v>
      </c>
      <c r="I13" s="812">
        <f t="shared" si="1"/>
        <v>0</v>
      </c>
      <c r="J13" s="812">
        <f t="shared" si="1"/>
        <v>0</v>
      </c>
      <c r="K13" s="813"/>
      <c r="L13" s="814"/>
      <c r="M13" s="814"/>
      <c r="N13" s="814"/>
      <c r="O13" s="814"/>
      <c r="P13" s="808"/>
      <c r="Q13" s="761"/>
      <c r="R13" s="761"/>
      <c r="S13" s="761"/>
      <c r="T13" s="761"/>
      <c r="U13" s="761"/>
      <c r="V13" s="761"/>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c r="BB13" s="761"/>
    </row>
    <row r="14" spans="1:54" s="809" customFormat="1" ht="25.5">
      <c r="A14" s="1633"/>
      <c r="B14" s="1631" t="s">
        <v>822</v>
      </c>
      <c r="C14" s="818" t="s">
        <v>1046</v>
      </c>
      <c r="D14" s="802" t="s">
        <v>906</v>
      </c>
      <c r="E14" s="815">
        <v>21</v>
      </c>
      <c r="F14" s="815" t="s">
        <v>330</v>
      </c>
      <c r="G14" s="803" t="s">
        <v>330</v>
      </c>
      <c r="H14" s="815">
        <v>1.0297099999999999</v>
      </c>
      <c r="I14" s="815" t="s">
        <v>330</v>
      </c>
      <c r="J14" s="803" t="s">
        <v>330</v>
      </c>
      <c r="K14" s="805" t="s">
        <v>1003</v>
      </c>
      <c r="L14" s="806">
        <v>42380</v>
      </c>
      <c r="M14" s="806">
        <v>46920</v>
      </c>
      <c r="N14" s="805">
        <v>0</v>
      </c>
      <c r="O14" s="805">
        <v>0</v>
      </c>
      <c r="P14" s="808"/>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M14" s="761"/>
      <c r="AN14" s="761"/>
      <c r="AO14" s="761"/>
      <c r="AP14" s="761"/>
      <c r="AQ14" s="761"/>
      <c r="AR14" s="761"/>
      <c r="AS14" s="761"/>
      <c r="AT14" s="761"/>
      <c r="AU14" s="761"/>
      <c r="AV14" s="761"/>
      <c r="AW14" s="761"/>
      <c r="AX14" s="761"/>
      <c r="AY14" s="761"/>
      <c r="AZ14" s="761"/>
      <c r="BA14" s="761"/>
      <c r="BB14" s="761"/>
    </row>
    <row r="15" spans="1:54" s="809" customFormat="1">
      <c r="A15" s="1633"/>
      <c r="B15" s="1634"/>
      <c r="C15" s="802" t="s">
        <v>889</v>
      </c>
      <c r="D15" s="802" t="s">
        <v>890</v>
      </c>
      <c r="E15" s="804">
        <v>0</v>
      </c>
      <c r="F15" s="804" t="s">
        <v>330</v>
      </c>
      <c r="G15" s="804" t="s">
        <v>330</v>
      </c>
      <c r="H15" s="804">
        <v>0</v>
      </c>
      <c r="I15" s="804" t="s">
        <v>330</v>
      </c>
      <c r="J15" s="804" t="s">
        <v>330</v>
      </c>
      <c r="K15" s="805" t="s">
        <v>878</v>
      </c>
      <c r="L15" s="816" t="s">
        <v>317</v>
      </c>
      <c r="M15" s="816" t="s">
        <v>317</v>
      </c>
      <c r="N15" s="805">
        <v>0</v>
      </c>
      <c r="O15" s="805">
        <v>0</v>
      </c>
      <c r="P15" s="808"/>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row>
    <row r="16" spans="1:54" s="809" customFormat="1">
      <c r="A16" s="1633"/>
      <c r="B16" s="1635"/>
      <c r="C16" s="811" t="s">
        <v>1011</v>
      </c>
      <c r="D16" s="811"/>
      <c r="E16" s="812">
        <f>SUM(E14:E15)</f>
        <v>21</v>
      </c>
      <c r="F16" s="812">
        <f t="shared" ref="F16:J16" si="2">SUM(F14:F15)</f>
        <v>0</v>
      </c>
      <c r="G16" s="812">
        <f t="shared" si="2"/>
        <v>0</v>
      </c>
      <c r="H16" s="812">
        <f t="shared" si="2"/>
        <v>1.0297099999999999</v>
      </c>
      <c r="I16" s="812">
        <f t="shared" si="2"/>
        <v>0</v>
      </c>
      <c r="J16" s="812">
        <f t="shared" si="2"/>
        <v>0</v>
      </c>
      <c r="K16" s="813"/>
      <c r="L16" s="814"/>
      <c r="M16" s="814"/>
      <c r="N16" s="814"/>
      <c r="O16" s="814"/>
      <c r="P16" s="808"/>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1"/>
      <c r="BA16" s="761"/>
      <c r="BB16" s="761"/>
    </row>
    <row r="17" spans="1:54" s="809" customFormat="1">
      <c r="A17" s="1633"/>
      <c r="B17" s="1631" t="s">
        <v>802</v>
      </c>
      <c r="C17" s="802" t="s">
        <v>1047</v>
      </c>
      <c r="D17" s="802"/>
      <c r="E17" s="819">
        <v>0</v>
      </c>
      <c r="F17" s="819" t="s">
        <v>330</v>
      </c>
      <c r="G17" s="819" t="s">
        <v>330</v>
      </c>
      <c r="H17" s="819">
        <v>0</v>
      </c>
      <c r="I17" s="819" t="s">
        <v>330</v>
      </c>
      <c r="J17" s="819" t="s">
        <v>330</v>
      </c>
      <c r="K17" s="805" t="s">
        <v>330</v>
      </c>
      <c r="L17" s="816" t="s">
        <v>317</v>
      </c>
      <c r="M17" s="816">
        <v>7181</v>
      </c>
      <c r="N17" s="807">
        <v>0</v>
      </c>
      <c r="O17" s="807">
        <v>0</v>
      </c>
      <c r="P17" s="808"/>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1"/>
    </row>
    <row r="18" spans="1:54" s="809" customFormat="1">
      <c r="A18" s="1633"/>
      <c r="B18" s="1633"/>
      <c r="C18" s="802" t="s">
        <v>1064</v>
      </c>
      <c r="D18" s="802"/>
      <c r="E18" s="819" t="s">
        <v>330</v>
      </c>
      <c r="F18" s="819" t="s">
        <v>330</v>
      </c>
      <c r="G18" s="819" t="s">
        <v>330</v>
      </c>
      <c r="H18" s="819" t="s">
        <v>330</v>
      </c>
      <c r="I18" s="819" t="s">
        <v>330</v>
      </c>
      <c r="J18" s="819" t="s">
        <v>330</v>
      </c>
      <c r="K18" s="805"/>
      <c r="L18" s="816" t="s">
        <v>317</v>
      </c>
      <c r="M18" s="816">
        <v>6917</v>
      </c>
      <c r="N18" s="807">
        <v>0</v>
      </c>
      <c r="O18" s="807">
        <v>0</v>
      </c>
      <c r="P18" s="808"/>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1"/>
    </row>
    <row r="19" spans="1:54" s="809" customFormat="1">
      <c r="A19" s="1633"/>
      <c r="B19" s="1635"/>
      <c r="C19" s="811" t="s">
        <v>1048</v>
      </c>
      <c r="D19" s="811"/>
      <c r="E19" s="812">
        <f>SUM(E17)</f>
        <v>0</v>
      </c>
      <c r="F19" s="812">
        <f t="shared" ref="F19:J19" si="3">SUM(F17)</f>
        <v>0</v>
      </c>
      <c r="G19" s="812">
        <f t="shared" si="3"/>
        <v>0</v>
      </c>
      <c r="H19" s="812">
        <f t="shared" si="3"/>
        <v>0</v>
      </c>
      <c r="I19" s="812">
        <f t="shared" si="3"/>
        <v>0</v>
      </c>
      <c r="J19" s="812">
        <f t="shared" si="3"/>
        <v>0</v>
      </c>
      <c r="K19" s="813"/>
      <c r="L19" s="814"/>
      <c r="M19" s="814"/>
      <c r="N19" s="814"/>
      <c r="O19" s="814"/>
      <c r="P19" s="808"/>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1"/>
    </row>
    <row r="20" spans="1:54" s="809" customFormat="1" ht="25.5">
      <c r="A20" s="1632"/>
      <c r="B20" s="820" t="s">
        <v>1049</v>
      </c>
      <c r="C20" s="821"/>
      <c r="D20" s="821"/>
      <c r="E20" s="822">
        <f>SUM(E9,E13,E16)</f>
        <v>96</v>
      </c>
      <c r="F20" s="822">
        <f t="shared" ref="F20:J20" si="4">SUM(F9,F13,F16)</f>
        <v>0</v>
      </c>
      <c r="G20" s="822">
        <f t="shared" si="4"/>
        <v>0</v>
      </c>
      <c r="H20" s="822">
        <f t="shared" si="4"/>
        <v>4.7590599999999998</v>
      </c>
      <c r="I20" s="822">
        <f t="shared" si="4"/>
        <v>0</v>
      </c>
      <c r="J20" s="822">
        <f t="shared" si="4"/>
        <v>0</v>
      </c>
      <c r="K20" s="823"/>
      <c r="L20" s="824"/>
      <c r="M20" s="824"/>
      <c r="N20" s="824"/>
      <c r="O20" s="824"/>
      <c r="P20" s="808"/>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row>
    <row r="21" spans="1:54" s="809" customFormat="1" ht="12.75" customHeight="1">
      <c r="A21" s="1631" t="s">
        <v>1050</v>
      </c>
      <c r="B21" s="1631" t="s">
        <v>864</v>
      </c>
      <c r="C21" s="802" t="s">
        <v>865</v>
      </c>
      <c r="D21" s="802" t="s">
        <v>1032</v>
      </c>
      <c r="E21" s="804">
        <v>0</v>
      </c>
      <c r="F21" s="804" t="s">
        <v>330</v>
      </c>
      <c r="G21" s="804" t="s">
        <v>330</v>
      </c>
      <c r="H21" s="804">
        <v>0</v>
      </c>
      <c r="I21" s="804" t="s">
        <v>330</v>
      </c>
      <c r="J21" s="804" t="s">
        <v>330</v>
      </c>
      <c r="K21" s="825" t="s">
        <v>867</v>
      </c>
      <c r="L21" s="816" t="s">
        <v>317</v>
      </c>
      <c r="M21" s="816" t="s">
        <v>317</v>
      </c>
      <c r="N21" s="807">
        <v>0</v>
      </c>
      <c r="O21" s="807">
        <v>0</v>
      </c>
      <c r="P21" s="808"/>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1"/>
    </row>
    <row r="22" spans="1:54" s="809" customFormat="1">
      <c r="A22" s="1633"/>
      <c r="B22" s="1634"/>
      <c r="C22" s="802" t="s">
        <v>933</v>
      </c>
      <c r="D22" s="817" t="s">
        <v>1051</v>
      </c>
      <c r="E22" s="804">
        <v>0</v>
      </c>
      <c r="F22" s="804" t="s">
        <v>330</v>
      </c>
      <c r="G22" s="804" t="s">
        <v>330</v>
      </c>
      <c r="H22" s="804">
        <v>0</v>
      </c>
      <c r="I22" s="804" t="s">
        <v>330</v>
      </c>
      <c r="J22" s="804" t="s">
        <v>330</v>
      </c>
      <c r="K22" s="825" t="s">
        <v>878</v>
      </c>
      <c r="L22" s="816" t="s">
        <v>317</v>
      </c>
      <c r="M22" s="816" t="s">
        <v>317</v>
      </c>
      <c r="N22" s="807">
        <v>0</v>
      </c>
      <c r="O22" s="807">
        <v>0</v>
      </c>
      <c r="P22" s="808"/>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1"/>
    </row>
    <row r="23" spans="1:54" s="809" customFormat="1">
      <c r="A23" s="1633"/>
      <c r="B23" s="1634"/>
      <c r="C23" s="802" t="s">
        <v>1052</v>
      </c>
      <c r="D23" s="715" t="s">
        <v>1032</v>
      </c>
      <c r="E23" s="804">
        <v>0</v>
      </c>
      <c r="F23" s="804" t="s">
        <v>330</v>
      </c>
      <c r="G23" s="804" t="s">
        <v>330</v>
      </c>
      <c r="H23" s="804">
        <v>0</v>
      </c>
      <c r="I23" s="804" t="s">
        <v>330</v>
      </c>
      <c r="J23" s="804" t="s">
        <v>330</v>
      </c>
      <c r="K23" s="825" t="s">
        <v>878</v>
      </c>
      <c r="L23" s="816" t="s">
        <v>317</v>
      </c>
      <c r="M23" s="816" t="s">
        <v>317</v>
      </c>
      <c r="N23" s="807">
        <v>0</v>
      </c>
      <c r="O23" s="807">
        <v>0</v>
      </c>
      <c r="P23" s="808"/>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1"/>
    </row>
    <row r="24" spans="1:54" s="809" customFormat="1">
      <c r="A24" s="1633"/>
      <c r="B24" s="1634"/>
      <c r="C24" s="802" t="s">
        <v>1034</v>
      </c>
      <c r="D24" s="802" t="s">
        <v>1035</v>
      </c>
      <c r="E24" s="803">
        <v>0</v>
      </c>
      <c r="F24" s="803" t="s">
        <v>330</v>
      </c>
      <c r="G24" s="803" t="s">
        <v>330</v>
      </c>
      <c r="H24" s="803">
        <v>0</v>
      </c>
      <c r="I24" s="803" t="s">
        <v>330</v>
      </c>
      <c r="J24" s="803" t="s">
        <v>330</v>
      </c>
      <c r="K24" s="825" t="s">
        <v>867</v>
      </c>
      <c r="L24" s="816" t="s">
        <v>317</v>
      </c>
      <c r="M24" s="816" t="s">
        <v>317</v>
      </c>
      <c r="N24" s="807">
        <v>0</v>
      </c>
      <c r="O24" s="807">
        <v>0</v>
      </c>
      <c r="P24" s="826"/>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row>
    <row r="25" spans="1:54" s="809" customFormat="1">
      <c r="A25" s="1633"/>
      <c r="B25" s="1635"/>
      <c r="C25" s="811" t="s">
        <v>1040</v>
      </c>
      <c r="D25" s="811"/>
      <c r="E25" s="822">
        <f>SUM(E21:E24)</f>
        <v>0</v>
      </c>
      <c r="F25" s="822">
        <f t="shared" ref="F25:J25" si="5">SUM(F21:F24)</f>
        <v>0</v>
      </c>
      <c r="G25" s="822">
        <f t="shared" si="5"/>
        <v>0</v>
      </c>
      <c r="H25" s="822">
        <f t="shared" si="5"/>
        <v>0</v>
      </c>
      <c r="I25" s="822">
        <f t="shared" si="5"/>
        <v>0</v>
      </c>
      <c r="J25" s="822">
        <f t="shared" si="5"/>
        <v>0</v>
      </c>
      <c r="K25" s="823"/>
      <c r="L25" s="824"/>
      <c r="M25" s="824"/>
      <c r="N25" s="824"/>
      <c r="O25" s="824"/>
      <c r="P25" s="826"/>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row>
    <row r="26" spans="1:54" s="809" customFormat="1">
      <c r="A26" s="1633"/>
      <c r="B26" s="1631" t="s">
        <v>822</v>
      </c>
      <c r="C26" s="802" t="s">
        <v>889</v>
      </c>
      <c r="D26" s="802" t="s">
        <v>890</v>
      </c>
      <c r="E26" s="819">
        <v>0</v>
      </c>
      <c r="F26" s="819">
        <v>0</v>
      </c>
      <c r="G26" s="819">
        <v>0</v>
      </c>
      <c r="H26" s="819">
        <v>0</v>
      </c>
      <c r="I26" s="819">
        <v>0</v>
      </c>
      <c r="J26" s="819">
        <v>0</v>
      </c>
      <c r="K26" s="825" t="s">
        <v>878</v>
      </c>
      <c r="L26" s="816" t="s">
        <v>317</v>
      </c>
      <c r="M26" s="816" t="s">
        <v>317</v>
      </c>
      <c r="N26" s="807">
        <v>0</v>
      </c>
      <c r="O26" s="807">
        <v>0</v>
      </c>
      <c r="P26" s="826"/>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1"/>
      <c r="BA26" s="761"/>
      <c r="BB26" s="761"/>
    </row>
    <row r="27" spans="1:54" s="809" customFormat="1" ht="16.5" customHeight="1">
      <c r="A27" s="1633"/>
      <c r="B27" s="1635"/>
      <c r="C27" s="811" t="s">
        <v>1011</v>
      </c>
      <c r="D27" s="811"/>
      <c r="E27" s="822">
        <f>SUM(E26)</f>
        <v>0</v>
      </c>
      <c r="F27" s="822">
        <f t="shared" ref="F27:J27" si="6">SUM(F26)</f>
        <v>0</v>
      </c>
      <c r="G27" s="822">
        <f t="shared" si="6"/>
        <v>0</v>
      </c>
      <c r="H27" s="822">
        <f t="shared" si="6"/>
        <v>0</v>
      </c>
      <c r="I27" s="822">
        <f t="shared" si="6"/>
        <v>0</v>
      </c>
      <c r="J27" s="822">
        <f t="shared" si="6"/>
        <v>0</v>
      </c>
      <c r="K27" s="823"/>
      <c r="L27" s="824"/>
      <c r="M27" s="824"/>
      <c r="N27" s="824">
        <v>0</v>
      </c>
      <c r="O27" s="824">
        <v>0</v>
      </c>
      <c r="P27" s="826"/>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1"/>
      <c r="BA27" s="761"/>
      <c r="BB27" s="761"/>
    </row>
    <row r="28" spans="1:54" s="809" customFormat="1">
      <c r="A28" s="1632"/>
      <c r="B28" s="827" t="s">
        <v>1053</v>
      </c>
      <c r="C28" s="821"/>
      <c r="D28" s="821"/>
      <c r="E28" s="822">
        <f>SUM(E27,E25)</f>
        <v>0</v>
      </c>
      <c r="F28" s="822">
        <f t="shared" ref="F28:J28" si="7">SUM(F27,F25)</f>
        <v>0</v>
      </c>
      <c r="G28" s="822">
        <f t="shared" si="7"/>
        <v>0</v>
      </c>
      <c r="H28" s="822">
        <f t="shared" si="7"/>
        <v>0</v>
      </c>
      <c r="I28" s="822">
        <f t="shared" si="7"/>
        <v>0</v>
      </c>
      <c r="J28" s="822">
        <f t="shared" si="7"/>
        <v>0</v>
      </c>
      <c r="K28" s="823"/>
      <c r="L28" s="824"/>
      <c r="M28" s="824"/>
      <c r="N28" s="824">
        <f t="shared" ref="N28:O28" si="8">N25+N27</f>
        <v>0</v>
      </c>
      <c r="O28" s="824">
        <f t="shared" si="8"/>
        <v>0</v>
      </c>
      <c r="P28" s="826"/>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1"/>
      <c r="AY28" s="761"/>
      <c r="AZ28" s="761"/>
      <c r="BA28" s="761"/>
      <c r="BB28" s="761"/>
    </row>
    <row r="29" spans="1:54" s="809" customFormat="1" ht="12.75" customHeight="1">
      <c r="A29" s="1631" t="s">
        <v>1054</v>
      </c>
      <c r="B29" s="1631" t="s">
        <v>864</v>
      </c>
      <c r="C29" s="802" t="s">
        <v>865</v>
      </c>
      <c r="D29" s="802" t="s">
        <v>1032</v>
      </c>
      <c r="E29" s="815">
        <v>0</v>
      </c>
      <c r="F29" s="815">
        <v>0</v>
      </c>
      <c r="G29" s="815">
        <v>0</v>
      </c>
      <c r="H29" s="815">
        <v>0</v>
      </c>
      <c r="I29" s="815">
        <v>0</v>
      </c>
      <c r="J29" s="815">
        <v>0</v>
      </c>
      <c r="K29" s="805" t="s">
        <v>867</v>
      </c>
      <c r="L29" s="816" t="s">
        <v>317</v>
      </c>
      <c r="M29" s="816" t="s">
        <v>317</v>
      </c>
      <c r="N29" s="807">
        <v>0</v>
      </c>
      <c r="O29" s="807">
        <v>0</v>
      </c>
      <c r="P29" s="826"/>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1"/>
    </row>
    <row r="30" spans="1:54" s="809" customFormat="1">
      <c r="A30" s="1633"/>
      <c r="B30" s="1634"/>
      <c r="C30" s="802" t="s">
        <v>868</v>
      </c>
      <c r="D30" s="802" t="s">
        <v>1035</v>
      </c>
      <c r="E30" s="815">
        <v>71</v>
      </c>
      <c r="F30" s="815">
        <v>1</v>
      </c>
      <c r="G30" s="815">
        <v>0</v>
      </c>
      <c r="H30" s="815">
        <v>4.2467489999999977</v>
      </c>
      <c r="I30" s="815">
        <v>5.8314999999999999E-2</v>
      </c>
      <c r="J30" s="815">
        <v>0</v>
      </c>
      <c r="K30" s="805" t="s">
        <v>867</v>
      </c>
      <c r="L30" s="816" t="s">
        <v>317</v>
      </c>
      <c r="M30" s="816" t="s">
        <v>317</v>
      </c>
      <c r="N30" s="807">
        <v>0</v>
      </c>
      <c r="O30" s="807">
        <v>0</v>
      </c>
      <c r="P30" s="826"/>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row>
    <row r="31" spans="1:54" s="809" customFormat="1">
      <c r="A31" s="1633"/>
      <c r="B31" s="1634"/>
      <c r="C31" s="802" t="s">
        <v>1055</v>
      </c>
      <c r="D31" s="802" t="s">
        <v>1056</v>
      </c>
      <c r="E31" s="815">
        <v>0</v>
      </c>
      <c r="F31" s="815">
        <v>0</v>
      </c>
      <c r="G31" s="815">
        <v>0</v>
      </c>
      <c r="H31" s="815">
        <v>0</v>
      </c>
      <c r="I31" s="815">
        <v>0</v>
      </c>
      <c r="J31" s="815">
        <v>0</v>
      </c>
      <c r="K31" s="805" t="s">
        <v>1057</v>
      </c>
      <c r="L31" s="816" t="s">
        <v>317</v>
      </c>
      <c r="M31" s="816" t="s">
        <v>317</v>
      </c>
      <c r="N31" s="807">
        <v>0</v>
      </c>
      <c r="O31" s="807">
        <v>0</v>
      </c>
      <c r="P31" s="826"/>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row>
    <row r="32" spans="1:54" s="809" customFormat="1">
      <c r="A32" s="1633"/>
      <c r="B32" s="1634"/>
      <c r="C32" s="802" t="s">
        <v>933</v>
      </c>
      <c r="D32" s="802" t="s">
        <v>1033</v>
      </c>
      <c r="E32" s="815">
        <v>0</v>
      </c>
      <c r="F32" s="815">
        <v>0</v>
      </c>
      <c r="G32" s="815">
        <v>0</v>
      </c>
      <c r="H32" s="815">
        <v>0</v>
      </c>
      <c r="I32" s="815">
        <v>0</v>
      </c>
      <c r="J32" s="815">
        <v>0</v>
      </c>
      <c r="K32" s="805" t="s">
        <v>878</v>
      </c>
      <c r="L32" s="816" t="s">
        <v>317</v>
      </c>
      <c r="M32" s="816" t="s">
        <v>317</v>
      </c>
      <c r="N32" s="807">
        <v>0</v>
      </c>
      <c r="O32" s="807">
        <v>0</v>
      </c>
      <c r="P32" s="826"/>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row>
    <row r="33" spans="1:54" s="809" customFormat="1">
      <c r="A33" s="1633"/>
      <c r="B33" s="1635"/>
      <c r="C33" s="811" t="s">
        <v>1040</v>
      </c>
      <c r="D33" s="811"/>
      <c r="E33" s="822">
        <f>SUM(E29:E32)</f>
        <v>71</v>
      </c>
      <c r="F33" s="822">
        <f t="shared" ref="F33:J33" si="9">SUM(F29:F32)</f>
        <v>1</v>
      </c>
      <c r="G33" s="822">
        <f t="shared" si="9"/>
        <v>0</v>
      </c>
      <c r="H33" s="822">
        <f t="shared" si="9"/>
        <v>4.2467489999999977</v>
      </c>
      <c r="I33" s="822">
        <f t="shared" si="9"/>
        <v>5.8314999999999999E-2</v>
      </c>
      <c r="J33" s="822">
        <f t="shared" si="9"/>
        <v>0</v>
      </c>
      <c r="K33" s="823"/>
      <c r="L33" s="824"/>
      <c r="M33" s="824"/>
      <c r="N33" s="824"/>
      <c r="O33" s="824"/>
      <c r="P33" s="826"/>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row>
    <row r="34" spans="1:54" s="809" customFormat="1">
      <c r="A34" s="1633"/>
      <c r="B34" s="1631" t="s">
        <v>1058</v>
      </c>
      <c r="C34" s="802" t="s">
        <v>1059</v>
      </c>
      <c r="D34" s="802" t="s">
        <v>1060</v>
      </c>
      <c r="E34" s="815">
        <v>0</v>
      </c>
      <c r="F34" s="815">
        <v>0</v>
      </c>
      <c r="G34" s="815">
        <v>0</v>
      </c>
      <c r="H34" s="815">
        <v>0</v>
      </c>
      <c r="I34" s="815">
        <v>0</v>
      </c>
      <c r="J34" s="815">
        <v>0</v>
      </c>
      <c r="K34" s="805" t="s">
        <v>918</v>
      </c>
      <c r="L34" s="816" t="s">
        <v>317</v>
      </c>
      <c r="M34" s="816" t="s">
        <v>317</v>
      </c>
      <c r="N34" s="807">
        <v>0</v>
      </c>
      <c r="O34" s="807">
        <v>0</v>
      </c>
      <c r="P34" s="826"/>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row>
    <row r="35" spans="1:54" s="809" customFormat="1">
      <c r="A35" s="1633"/>
      <c r="B35" s="1634"/>
      <c r="C35" s="802" t="s">
        <v>1061</v>
      </c>
      <c r="D35" s="802" t="s">
        <v>1062</v>
      </c>
      <c r="E35" s="815">
        <v>0</v>
      </c>
      <c r="F35" s="815">
        <v>0</v>
      </c>
      <c r="G35" s="815">
        <v>0</v>
      </c>
      <c r="H35" s="815">
        <v>0</v>
      </c>
      <c r="I35" s="815">
        <v>0</v>
      </c>
      <c r="J35" s="815">
        <v>0</v>
      </c>
      <c r="K35" s="805" t="s">
        <v>918</v>
      </c>
      <c r="L35" s="816" t="s">
        <v>317</v>
      </c>
      <c r="M35" s="816" t="s">
        <v>317</v>
      </c>
      <c r="N35" s="807">
        <v>0</v>
      </c>
      <c r="O35" s="807">
        <v>0</v>
      </c>
      <c r="P35" s="826"/>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row>
    <row r="36" spans="1:54" s="809" customFormat="1">
      <c r="A36" s="1633"/>
      <c r="B36" s="1634"/>
      <c r="C36" s="802" t="s">
        <v>1063</v>
      </c>
      <c r="D36" s="802" t="s">
        <v>922</v>
      </c>
      <c r="E36" s="815">
        <v>33723</v>
      </c>
      <c r="F36" s="815">
        <v>5358</v>
      </c>
      <c r="G36" s="815">
        <v>10803</v>
      </c>
      <c r="H36" s="815">
        <v>895.38211250000063</v>
      </c>
      <c r="I36" s="815">
        <v>146.88184999999999</v>
      </c>
      <c r="J36" s="815">
        <v>298.22462500000006</v>
      </c>
      <c r="K36" s="805"/>
      <c r="L36" s="816">
        <v>216.7</v>
      </c>
      <c r="M36" s="816">
        <v>232.2</v>
      </c>
      <c r="N36" s="807">
        <v>59.636363636363633</v>
      </c>
      <c r="O36" s="807">
        <v>1.6275840909090908</v>
      </c>
      <c r="P36" s="826"/>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row>
    <row r="37" spans="1:54" s="809" customFormat="1">
      <c r="A37" s="1633"/>
      <c r="B37" s="1634"/>
      <c r="C37" s="802" t="s">
        <v>1064</v>
      </c>
      <c r="D37" s="802" t="s">
        <v>1065</v>
      </c>
      <c r="E37" s="815">
        <v>55743</v>
      </c>
      <c r="F37" s="815">
        <v>12513</v>
      </c>
      <c r="G37" s="815">
        <v>12815</v>
      </c>
      <c r="H37" s="815">
        <v>3418.7980400000006</v>
      </c>
      <c r="I37" s="815">
        <v>775.40535999999997</v>
      </c>
      <c r="J37" s="815">
        <v>861.10426999999993</v>
      </c>
      <c r="K37" s="805"/>
      <c r="L37" s="816">
        <v>6687</v>
      </c>
      <c r="M37" s="816">
        <v>6869</v>
      </c>
      <c r="N37" s="807">
        <v>34.136363636363633</v>
      </c>
      <c r="O37" s="807">
        <v>2.3094572727272729</v>
      </c>
      <c r="P37" s="826"/>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row>
    <row r="38" spans="1:54" s="809" customFormat="1">
      <c r="A38" s="1633"/>
      <c r="B38" s="1635"/>
      <c r="C38" s="811" t="s">
        <v>1048</v>
      </c>
      <c r="D38" s="811"/>
      <c r="E38" s="812">
        <f>SUM(E34:E37)</f>
        <v>89466</v>
      </c>
      <c r="F38" s="812">
        <f t="shared" ref="F38:J38" si="10">SUM(F34:F37)</f>
        <v>17871</v>
      </c>
      <c r="G38" s="812">
        <f t="shared" si="10"/>
        <v>23618</v>
      </c>
      <c r="H38" s="812">
        <f t="shared" si="10"/>
        <v>4314.180152500001</v>
      </c>
      <c r="I38" s="812">
        <f t="shared" si="10"/>
        <v>922.28720999999996</v>
      </c>
      <c r="J38" s="812">
        <f t="shared" si="10"/>
        <v>1159.3288950000001</v>
      </c>
      <c r="K38" s="813"/>
      <c r="L38" s="814"/>
      <c r="M38" s="814"/>
      <c r="N38" s="814"/>
      <c r="O38" s="814"/>
      <c r="P38" s="826"/>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row>
    <row r="39" spans="1:54" s="809" customFormat="1">
      <c r="A39" s="1633"/>
      <c r="B39" s="1631" t="s">
        <v>1041</v>
      </c>
      <c r="C39" s="828" t="s">
        <v>1066</v>
      </c>
      <c r="D39" s="802" t="s">
        <v>906</v>
      </c>
      <c r="E39" s="805">
        <v>0</v>
      </c>
      <c r="F39" s="805">
        <v>0</v>
      </c>
      <c r="G39" s="805">
        <v>0</v>
      </c>
      <c r="H39" s="805">
        <v>0</v>
      </c>
      <c r="I39" s="829">
        <v>0</v>
      </c>
      <c r="J39" s="829">
        <v>0</v>
      </c>
      <c r="K39" s="825" t="s">
        <v>1067</v>
      </c>
      <c r="L39" s="805" t="s">
        <v>317</v>
      </c>
      <c r="M39" s="805" t="s">
        <v>317</v>
      </c>
      <c r="N39" s="805">
        <v>0</v>
      </c>
      <c r="O39" s="805">
        <v>0</v>
      </c>
      <c r="P39" s="826"/>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row>
    <row r="40" spans="1:54" s="809" customFormat="1">
      <c r="A40" s="1633"/>
      <c r="B40" s="1635"/>
      <c r="C40" s="811" t="s">
        <v>1008</v>
      </c>
      <c r="D40" s="811"/>
      <c r="E40" s="822">
        <f t="shared" ref="E40:J40" si="11">E39</f>
        <v>0</v>
      </c>
      <c r="F40" s="822">
        <f t="shared" si="11"/>
        <v>0</v>
      </c>
      <c r="G40" s="822">
        <f t="shared" si="11"/>
        <v>0</v>
      </c>
      <c r="H40" s="822">
        <f t="shared" si="11"/>
        <v>0</v>
      </c>
      <c r="I40" s="822">
        <f t="shared" si="11"/>
        <v>0</v>
      </c>
      <c r="J40" s="822">
        <f t="shared" si="11"/>
        <v>0</v>
      </c>
      <c r="K40" s="823"/>
      <c r="L40" s="824"/>
      <c r="M40" s="824"/>
      <c r="N40" s="824">
        <v>0</v>
      </c>
      <c r="O40" s="824">
        <v>0</v>
      </c>
      <c r="P40" s="826"/>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row>
    <row r="41" spans="1:54" s="809" customFormat="1">
      <c r="A41" s="1633"/>
      <c r="B41" s="1631" t="s">
        <v>822</v>
      </c>
      <c r="C41" s="802" t="s">
        <v>889</v>
      </c>
      <c r="D41" s="802" t="s">
        <v>890</v>
      </c>
      <c r="E41" s="815">
        <v>0</v>
      </c>
      <c r="F41" s="815">
        <v>0</v>
      </c>
      <c r="G41" s="815">
        <v>0</v>
      </c>
      <c r="H41" s="815">
        <v>0</v>
      </c>
      <c r="I41" s="815">
        <v>0</v>
      </c>
      <c r="J41" s="815">
        <v>0</v>
      </c>
      <c r="K41" s="825" t="s">
        <v>878</v>
      </c>
      <c r="L41" s="816" t="s">
        <v>317</v>
      </c>
      <c r="M41" s="816" t="s">
        <v>317</v>
      </c>
      <c r="N41" s="807">
        <v>0</v>
      </c>
      <c r="O41" s="807">
        <v>0</v>
      </c>
      <c r="P41" s="826"/>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row>
    <row r="42" spans="1:54" s="809" customFormat="1">
      <c r="A42" s="1633"/>
      <c r="B42" s="1635"/>
      <c r="C42" s="811" t="s">
        <v>1068</v>
      </c>
      <c r="D42" s="811"/>
      <c r="E42" s="822">
        <f>E41</f>
        <v>0</v>
      </c>
      <c r="F42" s="822">
        <f t="shared" ref="F42:J42" si="12">F41</f>
        <v>0</v>
      </c>
      <c r="G42" s="822">
        <f t="shared" si="12"/>
        <v>0</v>
      </c>
      <c r="H42" s="822">
        <f t="shared" si="12"/>
        <v>0</v>
      </c>
      <c r="I42" s="822">
        <f t="shared" si="12"/>
        <v>0</v>
      </c>
      <c r="J42" s="822">
        <f t="shared" si="12"/>
        <v>0</v>
      </c>
      <c r="K42" s="823"/>
      <c r="L42" s="824"/>
      <c r="M42" s="824"/>
      <c r="N42" s="824"/>
      <c r="O42" s="824"/>
      <c r="P42" s="826"/>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row>
    <row r="43" spans="1:54" s="809" customFormat="1" ht="38.25">
      <c r="A43" s="1632"/>
      <c r="B43" s="820" t="s">
        <v>1069</v>
      </c>
      <c r="C43" s="830" t="s">
        <v>1070</v>
      </c>
      <c r="D43" s="821"/>
      <c r="E43" s="822">
        <f>SUM(E33,E38,E40,E42)</f>
        <v>89537</v>
      </c>
      <c r="F43" s="822">
        <f t="shared" ref="F43:J43" si="13">SUM(F33,F38,F40,F42)</f>
        <v>17872</v>
      </c>
      <c r="G43" s="822">
        <f t="shared" si="13"/>
        <v>23618</v>
      </c>
      <c r="H43" s="822">
        <f t="shared" si="13"/>
        <v>4318.4269015000009</v>
      </c>
      <c r="I43" s="822">
        <f t="shared" si="13"/>
        <v>922.34552499999995</v>
      </c>
      <c r="J43" s="822">
        <f t="shared" si="13"/>
        <v>1159.3288950000001</v>
      </c>
      <c r="K43" s="823"/>
      <c r="L43" s="824"/>
      <c r="M43" s="824"/>
      <c r="N43" s="824"/>
      <c r="O43" s="824"/>
      <c r="P43" s="826"/>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row>
    <row r="44" spans="1:54" s="809" customFormat="1" ht="12.75" customHeight="1">
      <c r="A44" s="1631" t="s">
        <v>1071</v>
      </c>
      <c r="B44" s="831" t="s">
        <v>814</v>
      </c>
      <c r="C44" s="802" t="s">
        <v>868</v>
      </c>
      <c r="D44" s="802" t="s">
        <v>1035</v>
      </c>
      <c r="E44" s="815">
        <v>47975</v>
      </c>
      <c r="F44" s="815">
        <v>24</v>
      </c>
      <c r="G44" s="815">
        <v>0</v>
      </c>
      <c r="H44" s="815">
        <v>2902.9042565000004</v>
      </c>
      <c r="I44" s="815">
        <v>1.4058899999999999</v>
      </c>
      <c r="J44" s="815">
        <v>0</v>
      </c>
      <c r="K44" s="825" t="s">
        <v>867</v>
      </c>
      <c r="L44" s="816" t="s">
        <v>317</v>
      </c>
      <c r="M44" s="816" t="s">
        <v>317</v>
      </c>
      <c r="N44" s="807">
        <v>0</v>
      </c>
      <c r="O44" s="807">
        <v>0</v>
      </c>
      <c r="P44" s="826"/>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row>
    <row r="45" spans="1:54" s="809" customFormat="1" ht="37.5" customHeight="1">
      <c r="A45" s="1632"/>
      <c r="B45" s="820" t="s">
        <v>1072</v>
      </c>
      <c r="C45" s="830" t="s">
        <v>1073</v>
      </c>
      <c r="D45" s="821"/>
      <c r="E45" s="822">
        <f>E44</f>
        <v>47975</v>
      </c>
      <c r="F45" s="822">
        <f t="shared" ref="F45:J45" si="14">F44</f>
        <v>24</v>
      </c>
      <c r="G45" s="822">
        <f t="shared" si="14"/>
        <v>0</v>
      </c>
      <c r="H45" s="822">
        <f t="shared" si="14"/>
        <v>2902.9042565000004</v>
      </c>
      <c r="I45" s="822">
        <f t="shared" si="14"/>
        <v>1.4058899999999999</v>
      </c>
      <c r="J45" s="822">
        <f t="shared" si="14"/>
        <v>0</v>
      </c>
      <c r="K45" s="823"/>
      <c r="L45" s="824"/>
      <c r="M45" s="824"/>
      <c r="N45" s="824">
        <f t="shared" ref="N45:O45" si="15">N44</f>
        <v>0</v>
      </c>
      <c r="O45" s="824">
        <f t="shared" si="15"/>
        <v>0</v>
      </c>
      <c r="P45" s="826"/>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row>
    <row r="46" spans="1:54" ht="15.75" customHeight="1">
      <c r="A46" s="832" t="s">
        <v>1289</v>
      </c>
      <c r="C46" s="523"/>
      <c r="D46" s="523"/>
      <c r="E46" s="523"/>
      <c r="F46" s="523"/>
      <c r="G46" s="523"/>
      <c r="H46" s="834"/>
      <c r="I46" s="834"/>
      <c r="J46" s="834"/>
      <c r="K46" s="834"/>
      <c r="L46" s="834"/>
      <c r="M46" s="834"/>
      <c r="N46" s="834"/>
      <c r="O46" s="834"/>
      <c r="P46" s="808"/>
    </row>
    <row r="47" spans="1:54" ht="14.25" customHeight="1">
      <c r="A47" s="835" t="s">
        <v>1074</v>
      </c>
      <c r="B47" s="836"/>
      <c r="C47" s="836"/>
      <c r="D47" s="836"/>
      <c r="E47" s="836"/>
      <c r="F47" s="836"/>
      <c r="G47" s="836"/>
      <c r="H47" s="836"/>
      <c r="I47" s="836"/>
      <c r="L47" s="838"/>
      <c r="M47" s="838"/>
      <c r="N47" s="838"/>
      <c r="O47" s="838"/>
      <c r="P47" s="808"/>
    </row>
    <row r="48" spans="1:54">
      <c r="E48" s="761"/>
      <c r="I48" s="808"/>
      <c r="L48" s="808"/>
      <c r="M48" s="808"/>
      <c r="N48" s="808"/>
      <c r="O48" s="808"/>
    </row>
    <row r="49" spans="5:15">
      <c r="E49" s="761"/>
      <c r="I49" s="808"/>
      <c r="L49" s="808"/>
      <c r="M49" s="808"/>
      <c r="N49" s="808"/>
      <c r="O49" s="808"/>
    </row>
    <row r="50" spans="5:15">
      <c r="E50" s="761"/>
      <c r="H50" s="840"/>
      <c r="I50" s="841"/>
      <c r="J50" s="840"/>
      <c r="K50" s="842"/>
      <c r="L50" s="841"/>
      <c r="M50" s="841"/>
      <c r="N50" s="841"/>
      <c r="O50" s="841"/>
    </row>
    <row r="51" spans="5:15">
      <c r="E51" s="761"/>
      <c r="I51" s="841"/>
      <c r="L51" s="841"/>
      <c r="M51" s="841"/>
      <c r="N51" s="841"/>
      <c r="O51" s="841"/>
    </row>
    <row r="52" spans="5:15">
      <c r="E52" s="761"/>
    </row>
    <row r="53" spans="5:15">
      <c r="E53" s="761"/>
    </row>
    <row r="54" spans="5:15">
      <c r="E54" s="761"/>
    </row>
    <row r="55" spans="5:15">
      <c r="E55" s="761"/>
    </row>
    <row r="56" spans="5:15">
      <c r="E56" s="761"/>
    </row>
    <row r="57" spans="5:15">
      <c r="E57" s="761"/>
    </row>
    <row r="58" spans="5:15">
      <c r="E58" s="761"/>
    </row>
    <row r="59" spans="5:15">
      <c r="E59" s="761"/>
    </row>
    <row r="60" spans="5:15">
      <c r="E60" s="761"/>
    </row>
    <row r="61" spans="5:15">
      <c r="E61" s="761"/>
    </row>
    <row r="62" spans="5:15">
      <c r="E62" s="761"/>
    </row>
    <row r="63" spans="5:15">
      <c r="E63" s="761"/>
    </row>
    <row r="64" spans="5:15">
      <c r="E64" s="761"/>
    </row>
    <row r="65" spans="5:5">
      <c r="E65" s="761"/>
    </row>
    <row r="66" spans="5:5">
      <c r="E66" s="761"/>
    </row>
    <row r="67" spans="5:5">
      <c r="E67" s="761"/>
    </row>
    <row r="68" spans="5:5">
      <c r="E68" s="761"/>
    </row>
    <row r="69" spans="5:5">
      <c r="E69" s="761"/>
    </row>
    <row r="70" spans="5:5">
      <c r="E70" s="761"/>
    </row>
    <row r="71" spans="5:5">
      <c r="E71" s="761"/>
    </row>
    <row r="72" spans="5:5">
      <c r="E72" s="761"/>
    </row>
    <row r="73" spans="5:5">
      <c r="E73" s="761"/>
    </row>
    <row r="74" spans="5:5">
      <c r="E74" s="761"/>
    </row>
    <row r="75" spans="5:5">
      <c r="E75" s="761"/>
    </row>
    <row r="76" spans="5:5">
      <c r="E76" s="761"/>
    </row>
    <row r="77" spans="5:5">
      <c r="E77" s="761"/>
    </row>
    <row r="78" spans="5:5">
      <c r="E78" s="761"/>
    </row>
    <row r="79" spans="5:5">
      <c r="E79" s="761"/>
    </row>
    <row r="80" spans="5:5">
      <c r="E80" s="761"/>
    </row>
    <row r="81" spans="5:5">
      <c r="E81" s="761"/>
    </row>
    <row r="82" spans="5:5">
      <c r="E82" s="761"/>
    </row>
    <row r="83" spans="5:5">
      <c r="E83" s="761"/>
    </row>
    <row r="84" spans="5:5">
      <c r="E84" s="761"/>
    </row>
    <row r="85" spans="5:5">
      <c r="E85" s="761"/>
    </row>
    <row r="86" spans="5:5">
      <c r="E86" s="761"/>
    </row>
    <row r="87" spans="5:5">
      <c r="E87" s="761"/>
    </row>
    <row r="88" spans="5:5">
      <c r="E88" s="761"/>
    </row>
    <row r="89" spans="5:5">
      <c r="E89" s="761"/>
    </row>
    <row r="90" spans="5:5">
      <c r="E90" s="761"/>
    </row>
    <row r="91" spans="5:5">
      <c r="E91" s="761"/>
    </row>
    <row r="92" spans="5:5">
      <c r="E92" s="761"/>
    </row>
    <row r="93" spans="5:5">
      <c r="E93" s="761"/>
    </row>
    <row r="94" spans="5:5">
      <c r="E94" s="761"/>
    </row>
    <row r="95" spans="5:5">
      <c r="E95" s="761"/>
    </row>
    <row r="96" spans="5:5">
      <c r="E96" s="761"/>
    </row>
    <row r="97" spans="5:5">
      <c r="E97" s="761"/>
    </row>
    <row r="98" spans="5:5">
      <c r="E98" s="761"/>
    </row>
    <row r="99" spans="5:5">
      <c r="E99" s="761"/>
    </row>
    <row r="100" spans="5:5">
      <c r="E100" s="761"/>
    </row>
    <row r="101" spans="5:5">
      <c r="E101" s="761"/>
    </row>
    <row r="102" spans="5:5">
      <c r="E102" s="761"/>
    </row>
    <row r="103" spans="5:5">
      <c r="E103" s="761"/>
    </row>
    <row r="104" spans="5:5">
      <c r="E104" s="761"/>
    </row>
    <row r="105" spans="5:5">
      <c r="E105" s="761"/>
    </row>
    <row r="106" spans="5:5">
      <c r="E106" s="761"/>
    </row>
    <row r="107" spans="5:5">
      <c r="E107" s="761"/>
    </row>
    <row r="108" spans="5:5">
      <c r="E108" s="761"/>
    </row>
    <row r="109" spans="5:5">
      <c r="E109" s="761"/>
    </row>
    <row r="110" spans="5:5">
      <c r="E110" s="761"/>
    </row>
    <row r="111" spans="5:5">
      <c r="E111" s="761"/>
    </row>
    <row r="112" spans="5:5">
      <c r="E112" s="761"/>
    </row>
    <row r="113" spans="5:5">
      <c r="E113" s="761"/>
    </row>
    <row r="114" spans="5:5">
      <c r="E114" s="761"/>
    </row>
    <row r="115" spans="5:5">
      <c r="E115" s="761"/>
    </row>
    <row r="116" spans="5:5">
      <c r="E116" s="761"/>
    </row>
    <row r="117" spans="5:5">
      <c r="E117" s="761"/>
    </row>
    <row r="118" spans="5:5">
      <c r="E118" s="761"/>
    </row>
    <row r="119" spans="5:5">
      <c r="E119" s="761"/>
    </row>
    <row r="120" spans="5:5">
      <c r="E120" s="761"/>
    </row>
    <row r="121" spans="5:5">
      <c r="E121" s="761"/>
    </row>
    <row r="122" spans="5:5">
      <c r="E122" s="761"/>
    </row>
    <row r="123" spans="5:5">
      <c r="E123" s="761"/>
    </row>
    <row r="124" spans="5:5">
      <c r="E124" s="761"/>
    </row>
    <row r="125" spans="5:5">
      <c r="E125" s="761"/>
    </row>
    <row r="126" spans="5:5">
      <c r="E126" s="761"/>
    </row>
    <row r="127" spans="5:5">
      <c r="E127" s="761"/>
    </row>
    <row r="128" spans="5:5">
      <c r="E128" s="761"/>
    </row>
    <row r="129" spans="5:5">
      <c r="E129" s="761"/>
    </row>
    <row r="130" spans="5:5">
      <c r="E130" s="761"/>
    </row>
    <row r="131" spans="5:5">
      <c r="E131" s="761"/>
    </row>
    <row r="132" spans="5:5">
      <c r="E132" s="761"/>
    </row>
    <row r="133" spans="5:5">
      <c r="E133" s="761"/>
    </row>
    <row r="134" spans="5:5">
      <c r="E134" s="761"/>
    </row>
    <row r="135" spans="5:5">
      <c r="E135" s="761"/>
    </row>
    <row r="136" spans="5:5">
      <c r="E136" s="761"/>
    </row>
    <row r="137" spans="5:5">
      <c r="E137" s="761"/>
    </row>
    <row r="138" spans="5:5">
      <c r="E138" s="761"/>
    </row>
    <row r="139" spans="5:5">
      <c r="E139" s="761"/>
    </row>
    <row r="140" spans="5:5">
      <c r="E140" s="761"/>
    </row>
    <row r="141" spans="5:5">
      <c r="E141" s="761"/>
    </row>
    <row r="142" spans="5:5">
      <c r="E142" s="761"/>
    </row>
    <row r="143" spans="5:5">
      <c r="E143" s="761"/>
    </row>
    <row r="144" spans="5:5">
      <c r="E144" s="761"/>
    </row>
    <row r="145" spans="5:5">
      <c r="E145" s="761"/>
    </row>
    <row r="146" spans="5:5">
      <c r="E146" s="761"/>
    </row>
    <row r="147" spans="5:5">
      <c r="E147" s="761"/>
    </row>
    <row r="148" spans="5:5">
      <c r="E148" s="761"/>
    </row>
    <row r="149" spans="5:5">
      <c r="E149" s="761"/>
    </row>
    <row r="150" spans="5:5">
      <c r="E150" s="761"/>
    </row>
    <row r="151" spans="5:5">
      <c r="E151" s="761"/>
    </row>
    <row r="152" spans="5:5">
      <c r="E152" s="761"/>
    </row>
    <row r="153" spans="5:5">
      <c r="E153" s="761"/>
    </row>
    <row r="154" spans="5:5">
      <c r="E154" s="761"/>
    </row>
    <row r="155" spans="5:5">
      <c r="E155" s="761"/>
    </row>
    <row r="156" spans="5:5">
      <c r="E156" s="761"/>
    </row>
    <row r="157" spans="5:5">
      <c r="E157" s="761"/>
    </row>
    <row r="158" spans="5:5">
      <c r="E158" s="761"/>
    </row>
    <row r="159" spans="5:5">
      <c r="E159" s="761"/>
    </row>
    <row r="160" spans="5:5">
      <c r="E160" s="761"/>
    </row>
    <row r="161" spans="5:5">
      <c r="E161" s="761"/>
    </row>
    <row r="162" spans="5:5">
      <c r="E162" s="761"/>
    </row>
    <row r="163" spans="5:5">
      <c r="E163" s="761"/>
    </row>
    <row r="164" spans="5:5">
      <c r="E164" s="761"/>
    </row>
    <row r="165" spans="5:5">
      <c r="E165" s="761"/>
    </row>
    <row r="166" spans="5:5">
      <c r="E166" s="761"/>
    </row>
    <row r="167" spans="5:5">
      <c r="E167" s="761"/>
    </row>
    <row r="168" spans="5:5">
      <c r="E168" s="761"/>
    </row>
    <row r="169" spans="5:5">
      <c r="E169" s="761"/>
    </row>
    <row r="170" spans="5:5">
      <c r="E170" s="761"/>
    </row>
    <row r="171" spans="5:5">
      <c r="E171" s="761"/>
    </row>
    <row r="172" spans="5:5">
      <c r="E172" s="761"/>
    </row>
    <row r="173" spans="5:5">
      <c r="E173" s="761"/>
    </row>
    <row r="174" spans="5:5">
      <c r="E174" s="761"/>
    </row>
    <row r="175" spans="5:5">
      <c r="E175" s="761"/>
    </row>
    <row r="176" spans="5:5">
      <c r="E176" s="761"/>
    </row>
    <row r="177" spans="5:5">
      <c r="E177" s="761"/>
    </row>
    <row r="178" spans="5:5">
      <c r="E178" s="761"/>
    </row>
    <row r="179" spans="5:5">
      <c r="E179" s="761"/>
    </row>
    <row r="180" spans="5:5">
      <c r="E180" s="761"/>
    </row>
    <row r="181" spans="5:5">
      <c r="E181" s="761"/>
    </row>
    <row r="182" spans="5:5">
      <c r="E182" s="761"/>
    </row>
    <row r="183" spans="5:5">
      <c r="E183" s="761"/>
    </row>
    <row r="184" spans="5:5">
      <c r="E184" s="761"/>
    </row>
    <row r="185" spans="5:5">
      <c r="E185" s="761"/>
    </row>
    <row r="186" spans="5:5">
      <c r="E186" s="761"/>
    </row>
    <row r="187" spans="5:5">
      <c r="E187" s="761"/>
    </row>
    <row r="188" spans="5:5">
      <c r="E188" s="761"/>
    </row>
    <row r="189" spans="5:5">
      <c r="E189" s="761"/>
    </row>
    <row r="190" spans="5:5">
      <c r="E190" s="761"/>
    </row>
    <row r="191" spans="5:5">
      <c r="E191" s="761"/>
    </row>
    <row r="192" spans="5:5">
      <c r="E192" s="761"/>
    </row>
    <row r="193" spans="5:5">
      <c r="E193" s="761"/>
    </row>
    <row r="194" spans="5:5">
      <c r="E194" s="761"/>
    </row>
    <row r="195" spans="5:5">
      <c r="E195" s="761"/>
    </row>
    <row r="196" spans="5:5">
      <c r="E196" s="761"/>
    </row>
    <row r="197" spans="5:5">
      <c r="E197" s="761"/>
    </row>
    <row r="198" spans="5:5">
      <c r="E198" s="761"/>
    </row>
    <row r="199" spans="5:5">
      <c r="E199" s="761"/>
    </row>
    <row r="200" spans="5:5">
      <c r="E200" s="761"/>
    </row>
    <row r="201" spans="5:5">
      <c r="E201" s="761"/>
    </row>
    <row r="202" spans="5:5">
      <c r="E202" s="761"/>
    </row>
    <row r="203" spans="5:5">
      <c r="E203" s="761"/>
    </row>
    <row r="204" spans="5:5">
      <c r="E204" s="761"/>
    </row>
    <row r="205" spans="5:5">
      <c r="E205" s="761"/>
    </row>
    <row r="206" spans="5:5">
      <c r="E206" s="761"/>
    </row>
    <row r="207" spans="5:5">
      <c r="E207" s="761"/>
    </row>
    <row r="208" spans="5:5">
      <c r="E208" s="761"/>
    </row>
    <row r="209" spans="5:5">
      <c r="E209" s="761"/>
    </row>
    <row r="210" spans="5:5">
      <c r="E210" s="761"/>
    </row>
    <row r="211" spans="5:5">
      <c r="E211" s="761"/>
    </row>
    <row r="212" spans="5:5">
      <c r="E212" s="761"/>
    </row>
    <row r="213" spans="5:5">
      <c r="E213" s="761"/>
    </row>
    <row r="214" spans="5:5">
      <c r="E214" s="761"/>
    </row>
    <row r="215" spans="5:5">
      <c r="E215" s="761"/>
    </row>
    <row r="216" spans="5:5">
      <c r="E216" s="761"/>
    </row>
    <row r="217" spans="5:5">
      <c r="E217" s="761"/>
    </row>
    <row r="218" spans="5:5">
      <c r="E218" s="761"/>
    </row>
    <row r="219" spans="5:5">
      <c r="E219" s="761"/>
    </row>
    <row r="220" spans="5:5">
      <c r="E220" s="761"/>
    </row>
    <row r="221" spans="5:5">
      <c r="E221" s="761"/>
    </row>
    <row r="222" spans="5:5">
      <c r="E222" s="761"/>
    </row>
    <row r="223" spans="5:5">
      <c r="E223" s="761"/>
    </row>
    <row r="224" spans="5:5">
      <c r="E224" s="761"/>
    </row>
    <row r="225" spans="5:5">
      <c r="E225" s="761"/>
    </row>
    <row r="226" spans="5:5">
      <c r="E226" s="761"/>
    </row>
    <row r="227" spans="5:5">
      <c r="E227" s="761"/>
    </row>
    <row r="228" spans="5:5">
      <c r="E228" s="761"/>
    </row>
    <row r="229" spans="5:5">
      <c r="E229" s="761"/>
    </row>
    <row r="230" spans="5:5">
      <c r="E230" s="761"/>
    </row>
    <row r="231" spans="5:5">
      <c r="E231" s="761"/>
    </row>
    <row r="232" spans="5:5">
      <c r="E232" s="761"/>
    </row>
    <row r="233" spans="5:5">
      <c r="E233" s="761"/>
    </row>
    <row r="234" spans="5:5">
      <c r="E234" s="761"/>
    </row>
    <row r="235" spans="5:5">
      <c r="E235" s="761"/>
    </row>
    <row r="236" spans="5:5">
      <c r="E236" s="761"/>
    </row>
    <row r="237" spans="5:5">
      <c r="E237" s="761"/>
    </row>
    <row r="238" spans="5:5">
      <c r="E238" s="761"/>
    </row>
    <row r="239" spans="5:5">
      <c r="E239" s="761"/>
    </row>
    <row r="240" spans="5:5">
      <c r="E240" s="761"/>
    </row>
    <row r="241" spans="5:5">
      <c r="E241" s="761"/>
    </row>
    <row r="242" spans="5:5">
      <c r="E242" s="761"/>
    </row>
    <row r="243" spans="5:5">
      <c r="E243" s="761"/>
    </row>
    <row r="244" spans="5:5">
      <c r="E244" s="761"/>
    </row>
    <row r="245" spans="5:5">
      <c r="E245" s="761"/>
    </row>
    <row r="246" spans="5:5">
      <c r="E246" s="761"/>
    </row>
    <row r="247" spans="5:5">
      <c r="E247" s="761"/>
    </row>
    <row r="248" spans="5:5">
      <c r="E248" s="761"/>
    </row>
    <row r="249" spans="5:5">
      <c r="E249" s="761"/>
    </row>
    <row r="250" spans="5:5">
      <c r="E250" s="761"/>
    </row>
    <row r="251" spans="5:5">
      <c r="E251" s="761"/>
    </row>
    <row r="252" spans="5:5">
      <c r="E252" s="761"/>
    </row>
    <row r="253" spans="5:5">
      <c r="E253" s="761"/>
    </row>
    <row r="254" spans="5:5">
      <c r="E254" s="761"/>
    </row>
    <row r="255" spans="5:5">
      <c r="E255" s="761"/>
    </row>
    <row r="256" spans="5:5">
      <c r="E256" s="761"/>
    </row>
    <row r="257" spans="5:5">
      <c r="E257" s="761"/>
    </row>
    <row r="258" spans="5:5">
      <c r="E258" s="761"/>
    </row>
    <row r="259" spans="5:5">
      <c r="E259" s="761"/>
    </row>
    <row r="260" spans="5:5">
      <c r="E260" s="761"/>
    </row>
    <row r="261" spans="5:5">
      <c r="E261" s="761"/>
    </row>
    <row r="262" spans="5:5">
      <c r="E262" s="761"/>
    </row>
    <row r="263" spans="5:5">
      <c r="E263" s="761"/>
    </row>
    <row r="264" spans="5:5">
      <c r="E264" s="761"/>
    </row>
    <row r="265" spans="5:5">
      <c r="E265" s="761"/>
    </row>
    <row r="266" spans="5:5">
      <c r="E266" s="761"/>
    </row>
    <row r="267" spans="5:5">
      <c r="E267" s="761"/>
    </row>
    <row r="268" spans="5:5">
      <c r="E268" s="761"/>
    </row>
    <row r="269" spans="5:5">
      <c r="E269" s="761"/>
    </row>
    <row r="270" spans="5:5">
      <c r="E270" s="761"/>
    </row>
    <row r="271" spans="5:5">
      <c r="E271" s="761"/>
    </row>
    <row r="272" spans="5:5">
      <c r="E272" s="761"/>
    </row>
    <row r="273" spans="5:5">
      <c r="E273" s="761"/>
    </row>
    <row r="274" spans="5:5">
      <c r="E274" s="761"/>
    </row>
    <row r="275" spans="5:5">
      <c r="E275" s="761"/>
    </row>
    <row r="276" spans="5:5">
      <c r="E276" s="761"/>
    </row>
    <row r="277" spans="5:5">
      <c r="E277" s="761"/>
    </row>
    <row r="278" spans="5:5">
      <c r="E278" s="761"/>
    </row>
    <row r="279" spans="5:5">
      <c r="E279" s="761"/>
    </row>
    <row r="280" spans="5:5">
      <c r="E280" s="761"/>
    </row>
    <row r="281" spans="5:5">
      <c r="E281" s="761"/>
    </row>
    <row r="282" spans="5:5">
      <c r="E282" s="761"/>
    </row>
    <row r="283" spans="5:5">
      <c r="E283" s="761"/>
    </row>
    <row r="284" spans="5:5">
      <c r="E284" s="761"/>
    </row>
    <row r="285" spans="5:5">
      <c r="E285" s="761"/>
    </row>
    <row r="286" spans="5:5">
      <c r="E286" s="761"/>
    </row>
    <row r="287" spans="5:5">
      <c r="E287" s="761"/>
    </row>
    <row r="288" spans="5:5">
      <c r="E288" s="761"/>
    </row>
    <row r="289" spans="5:5">
      <c r="E289" s="761"/>
    </row>
    <row r="290" spans="5:5">
      <c r="E290" s="761"/>
    </row>
    <row r="291" spans="5:5">
      <c r="E291" s="761"/>
    </row>
    <row r="292" spans="5:5">
      <c r="E292" s="761"/>
    </row>
    <row r="293" spans="5:5">
      <c r="E293" s="761"/>
    </row>
    <row r="294" spans="5:5">
      <c r="E294" s="761"/>
    </row>
    <row r="295" spans="5:5">
      <c r="E295" s="761"/>
    </row>
    <row r="296" spans="5:5">
      <c r="E296" s="761"/>
    </row>
    <row r="297" spans="5:5">
      <c r="E297" s="761"/>
    </row>
    <row r="298" spans="5:5">
      <c r="E298" s="761"/>
    </row>
    <row r="299" spans="5:5">
      <c r="E299" s="761"/>
    </row>
    <row r="300" spans="5:5">
      <c r="E300" s="761"/>
    </row>
    <row r="301" spans="5:5">
      <c r="E301" s="761"/>
    </row>
    <row r="302" spans="5:5">
      <c r="E302" s="761"/>
    </row>
    <row r="303" spans="5:5">
      <c r="E303" s="761"/>
    </row>
    <row r="304" spans="5:5">
      <c r="E304" s="761"/>
    </row>
    <row r="305" spans="5:5">
      <c r="E305" s="761"/>
    </row>
    <row r="306" spans="5:5">
      <c r="E306" s="761"/>
    </row>
    <row r="307" spans="5:5">
      <c r="E307" s="761"/>
    </row>
    <row r="308" spans="5:5">
      <c r="E308" s="761"/>
    </row>
    <row r="309" spans="5:5">
      <c r="E309" s="761"/>
    </row>
    <row r="310" spans="5:5">
      <c r="E310" s="761"/>
    </row>
    <row r="311" spans="5:5">
      <c r="E311" s="761"/>
    </row>
    <row r="312" spans="5:5">
      <c r="E312" s="761"/>
    </row>
    <row r="313" spans="5:5">
      <c r="E313" s="761"/>
    </row>
    <row r="314" spans="5:5">
      <c r="E314" s="761"/>
    </row>
    <row r="315" spans="5:5">
      <c r="E315" s="761"/>
    </row>
    <row r="316" spans="5:5">
      <c r="E316" s="761"/>
    </row>
    <row r="317" spans="5:5">
      <c r="E317" s="761"/>
    </row>
    <row r="318" spans="5:5">
      <c r="E318" s="761"/>
    </row>
    <row r="319" spans="5:5">
      <c r="E319" s="761"/>
    </row>
    <row r="320" spans="5:5">
      <c r="E320" s="761"/>
    </row>
    <row r="321" spans="5:5">
      <c r="E321" s="761"/>
    </row>
    <row r="322" spans="5:5">
      <c r="E322" s="761"/>
    </row>
    <row r="323" spans="5:5">
      <c r="E323" s="761"/>
    </row>
    <row r="324" spans="5:5">
      <c r="E324" s="761"/>
    </row>
    <row r="325" spans="5:5">
      <c r="E325" s="761"/>
    </row>
    <row r="326" spans="5:5">
      <c r="E326" s="761"/>
    </row>
    <row r="327" spans="5:5">
      <c r="E327" s="761"/>
    </row>
    <row r="328" spans="5:5">
      <c r="E328" s="761"/>
    </row>
    <row r="329" spans="5:5">
      <c r="E329" s="761"/>
    </row>
    <row r="330" spans="5:5">
      <c r="E330" s="761"/>
    </row>
    <row r="331" spans="5:5">
      <c r="E331" s="761"/>
    </row>
    <row r="332" spans="5:5">
      <c r="E332" s="761"/>
    </row>
    <row r="333" spans="5:5">
      <c r="E333" s="761"/>
    </row>
    <row r="334" spans="5:5">
      <c r="E334" s="761"/>
    </row>
    <row r="335" spans="5:5">
      <c r="E335" s="761"/>
    </row>
    <row r="336" spans="5:5">
      <c r="E336" s="761"/>
    </row>
    <row r="337" spans="5:5">
      <c r="E337" s="761"/>
    </row>
    <row r="338" spans="5:5">
      <c r="E338" s="761"/>
    </row>
    <row r="339" spans="5:5">
      <c r="E339" s="761"/>
    </row>
    <row r="340" spans="5:5">
      <c r="E340" s="761"/>
    </row>
    <row r="341" spans="5:5">
      <c r="E341" s="761"/>
    </row>
    <row r="342" spans="5:5">
      <c r="E342" s="761"/>
    </row>
    <row r="343" spans="5:5">
      <c r="E343" s="761"/>
    </row>
    <row r="344" spans="5:5">
      <c r="E344" s="761"/>
    </row>
    <row r="345" spans="5:5">
      <c r="E345" s="761"/>
    </row>
    <row r="346" spans="5:5">
      <c r="E346" s="761"/>
    </row>
    <row r="347" spans="5:5">
      <c r="E347" s="761"/>
    </row>
    <row r="348" spans="5:5">
      <c r="E348" s="761"/>
    </row>
    <row r="349" spans="5:5">
      <c r="E349" s="761"/>
    </row>
    <row r="350" spans="5:5">
      <c r="E350" s="761"/>
    </row>
    <row r="351" spans="5:5">
      <c r="E351" s="761"/>
    </row>
    <row r="352" spans="5:5">
      <c r="E352" s="761"/>
    </row>
    <row r="353" spans="5:5">
      <c r="E353" s="761"/>
    </row>
    <row r="354" spans="5:5">
      <c r="E354" s="761"/>
    </row>
    <row r="355" spans="5:5">
      <c r="E355" s="761"/>
    </row>
    <row r="356" spans="5:5">
      <c r="E356" s="761"/>
    </row>
    <row r="357" spans="5:5">
      <c r="E357" s="761"/>
    </row>
    <row r="358" spans="5:5">
      <c r="E358" s="761"/>
    </row>
    <row r="359" spans="5:5">
      <c r="E359" s="761"/>
    </row>
    <row r="360" spans="5:5">
      <c r="E360" s="761"/>
    </row>
    <row r="361" spans="5:5">
      <c r="E361" s="761"/>
    </row>
    <row r="362" spans="5:5">
      <c r="E362" s="761"/>
    </row>
    <row r="363" spans="5:5">
      <c r="E363" s="761"/>
    </row>
    <row r="364" spans="5:5">
      <c r="E364" s="761"/>
    </row>
    <row r="365" spans="5:5">
      <c r="E365" s="761"/>
    </row>
    <row r="366" spans="5:5">
      <c r="E366" s="761"/>
    </row>
    <row r="367" spans="5:5">
      <c r="E367" s="761"/>
    </row>
    <row r="368" spans="5:5">
      <c r="E368" s="761"/>
    </row>
    <row r="369" spans="5:5">
      <c r="E369" s="761"/>
    </row>
    <row r="370" spans="5:5">
      <c r="E370" s="761"/>
    </row>
    <row r="371" spans="5:5">
      <c r="E371" s="761"/>
    </row>
    <row r="372" spans="5:5">
      <c r="E372" s="761"/>
    </row>
    <row r="373" spans="5:5">
      <c r="E373" s="761"/>
    </row>
    <row r="374" spans="5:5">
      <c r="E374" s="761"/>
    </row>
    <row r="375" spans="5:5">
      <c r="E375" s="761"/>
    </row>
    <row r="376" spans="5:5">
      <c r="E376" s="761"/>
    </row>
    <row r="377" spans="5:5">
      <c r="E377" s="761"/>
    </row>
    <row r="378" spans="5:5">
      <c r="E378" s="761"/>
    </row>
    <row r="379" spans="5:5">
      <c r="E379" s="761"/>
    </row>
    <row r="380" spans="5:5">
      <c r="E380" s="761"/>
    </row>
    <row r="381" spans="5:5">
      <c r="E381" s="761"/>
    </row>
    <row r="382" spans="5:5">
      <c r="E382" s="761"/>
    </row>
    <row r="383" spans="5:5">
      <c r="E383" s="761"/>
    </row>
    <row r="384" spans="5:5">
      <c r="E384" s="761"/>
    </row>
    <row r="385" spans="5:5">
      <c r="E385" s="761"/>
    </row>
    <row r="386" spans="5:5">
      <c r="E386" s="761"/>
    </row>
    <row r="387" spans="5:5">
      <c r="E387" s="761"/>
    </row>
    <row r="388" spans="5:5">
      <c r="E388" s="761"/>
    </row>
    <row r="389" spans="5:5">
      <c r="E389" s="761"/>
    </row>
    <row r="390" spans="5:5">
      <c r="E390" s="761"/>
    </row>
    <row r="391" spans="5:5">
      <c r="E391" s="761"/>
    </row>
    <row r="392" spans="5:5">
      <c r="E392" s="761"/>
    </row>
    <row r="393" spans="5:5">
      <c r="E393" s="761"/>
    </row>
    <row r="394" spans="5:5">
      <c r="E394" s="761"/>
    </row>
    <row r="395" spans="5:5">
      <c r="E395" s="761"/>
    </row>
    <row r="396" spans="5:5">
      <c r="E396" s="761"/>
    </row>
    <row r="397" spans="5:5">
      <c r="E397" s="761"/>
    </row>
    <row r="398" spans="5:5">
      <c r="E398" s="761"/>
    </row>
    <row r="399" spans="5:5">
      <c r="E399" s="761"/>
    </row>
    <row r="400" spans="5:5">
      <c r="E400" s="761"/>
    </row>
    <row r="401" spans="5:5">
      <c r="E401" s="761"/>
    </row>
    <row r="402" spans="5:5">
      <c r="E402" s="761"/>
    </row>
    <row r="403" spans="5:5">
      <c r="E403" s="761"/>
    </row>
    <row r="404" spans="5:5">
      <c r="E404" s="761"/>
    </row>
    <row r="405" spans="5:5">
      <c r="E405" s="761"/>
    </row>
    <row r="406" spans="5:5">
      <c r="E406" s="761"/>
    </row>
    <row r="407" spans="5:5">
      <c r="E407" s="761"/>
    </row>
    <row r="408" spans="5:5">
      <c r="E408" s="761"/>
    </row>
    <row r="409" spans="5:5">
      <c r="E409" s="761"/>
    </row>
    <row r="410" spans="5:5">
      <c r="E410" s="761"/>
    </row>
    <row r="411" spans="5:5">
      <c r="E411" s="761"/>
    </row>
    <row r="412" spans="5:5">
      <c r="E412" s="761"/>
    </row>
    <row r="413" spans="5:5">
      <c r="E413" s="761"/>
    </row>
    <row r="414" spans="5:5">
      <c r="E414" s="761"/>
    </row>
    <row r="415" spans="5:5">
      <c r="E415" s="761"/>
    </row>
    <row r="416" spans="5:5">
      <c r="E416" s="761"/>
    </row>
    <row r="417" spans="5:5">
      <c r="E417" s="761"/>
    </row>
    <row r="418" spans="5:5">
      <c r="E418" s="761"/>
    </row>
    <row r="419" spans="5:5">
      <c r="E419" s="761"/>
    </row>
    <row r="420" spans="5:5">
      <c r="E420" s="761"/>
    </row>
    <row r="421" spans="5:5">
      <c r="E421" s="761"/>
    </row>
    <row r="422" spans="5:5">
      <c r="E422" s="761"/>
    </row>
    <row r="423" spans="5:5">
      <c r="E423" s="761"/>
    </row>
    <row r="424" spans="5:5">
      <c r="E424" s="761"/>
    </row>
    <row r="425" spans="5:5">
      <c r="E425" s="761"/>
    </row>
    <row r="426" spans="5:5">
      <c r="E426" s="761"/>
    </row>
    <row r="427" spans="5:5">
      <c r="E427" s="761"/>
    </row>
    <row r="428" spans="5:5">
      <c r="E428" s="761"/>
    </row>
    <row r="429" spans="5:5">
      <c r="E429" s="761"/>
    </row>
    <row r="430" spans="5:5">
      <c r="E430" s="761"/>
    </row>
    <row r="431" spans="5:5">
      <c r="E431" s="761"/>
    </row>
    <row r="432" spans="5:5">
      <c r="E432" s="761"/>
    </row>
    <row r="433" spans="5:5">
      <c r="E433" s="761"/>
    </row>
    <row r="434" spans="5:5">
      <c r="E434" s="761"/>
    </row>
    <row r="435" spans="5:5">
      <c r="E435" s="761"/>
    </row>
    <row r="436" spans="5:5">
      <c r="E436" s="761"/>
    </row>
  </sheetData>
  <mergeCells count="24">
    <mergeCell ref="B4:B9"/>
    <mergeCell ref="B10:B13"/>
    <mergeCell ref="B14:B16"/>
    <mergeCell ref="A4:A20"/>
    <mergeCell ref="B17:B19"/>
    <mergeCell ref="A1:O1"/>
    <mergeCell ref="A2:A3"/>
    <mergeCell ref="B2:B3"/>
    <mergeCell ref="C2:C3"/>
    <mergeCell ref="D2:D3"/>
    <mergeCell ref="E2:G2"/>
    <mergeCell ref="H2:J2"/>
    <mergeCell ref="K2:K3"/>
    <mergeCell ref="L2:M2"/>
    <mergeCell ref="N2:O2"/>
    <mergeCell ref="A44:A45"/>
    <mergeCell ref="A21:A28"/>
    <mergeCell ref="B21:B25"/>
    <mergeCell ref="B26:B27"/>
    <mergeCell ref="A29:A43"/>
    <mergeCell ref="B29:B33"/>
    <mergeCell ref="B34:B38"/>
    <mergeCell ref="B39:B40"/>
    <mergeCell ref="B41:B42"/>
  </mergeCells>
  <printOptions horizontalCentered="1"/>
  <pageMargins left="0.7" right="0.7" top="0.75" bottom="0.75" header="0.3" footer="0.3"/>
  <pageSetup paperSize="9" scale="1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31" workbookViewId="0">
      <pane xSplit="1" topLeftCell="B1" activePane="topRight" state="frozen"/>
      <selection activeCell="A4" sqref="A4:A37"/>
      <selection pane="topRight" activeCell="A49" sqref="A49"/>
    </sheetView>
  </sheetViews>
  <sheetFormatPr defaultRowHeight="15"/>
  <cols>
    <col min="1" max="1" width="73" bestFit="1" customWidth="1"/>
    <col min="2" max="8" width="15" bestFit="1" customWidth="1"/>
    <col min="9" max="9" width="14.5703125" bestFit="1" customWidth="1"/>
    <col min="10" max="10" width="11.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c r="A1" s="275" t="s">
        <v>286</v>
      </c>
      <c r="B1" s="275"/>
      <c r="C1" s="275"/>
      <c r="D1" s="276"/>
      <c r="E1" s="276"/>
      <c r="F1" s="277"/>
      <c r="G1" s="278"/>
      <c r="H1" s="278"/>
      <c r="I1" s="278"/>
      <c r="J1" s="278"/>
    </row>
    <row r="2" spans="1:16">
      <c r="A2" s="275" t="s">
        <v>1335</v>
      </c>
      <c r="B2" s="275"/>
      <c r="C2" s="275"/>
      <c r="D2" s="277"/>
      <c r="E2" s="277"/>
      <c r="F2" s="643">
        <v>7066534</v>
      </c>
      <c r="G2" s="278"/>
      <c r="H2" s="278"/>
      <c r="I2" s="278"/>
      <c r="J2" s="278"/>
    </row>
    <row r="3" spans="1:16" ht="30">
      <c r="A3" s="275" t="s">
        <v>1338</v>
      </c>
      <c r="B3" s="275"/>
      <c r="C3" s="275"/>
      <c r="D3" s="277"/>
      <c r="E3" s="277"/>
      <c r="F3" s="642">
        <v>30</v>
      </c>
      <c r="G3" s="278"/>
      <c r="H3" s="278"/>
      <c r="I3" s="278"/>
      <c r="J3" s="278"/>
    </row>
    <row r="4" spans="1:16" ht="30">
      <c r="A4" s="279" t="s">
        <v>1336</v>
      </c>
      <c r="B4" s="279"/>
      <c r="C4" s="279"/>
      <c r="D4" s="280"/>
      <c r="E4" s="280"/>
      <c r="F4" s="644">
        <v>29.3</v>
      </c>
      <c r="G4" s="278"/>
      <c r="H4" s="278"/>
      <c r="I4" s="278"/>
      <c r="J4" s="278"/>
    </row>
    <row r="5" spans="1:16">
      <c r="A5" s="279" t="s">
        <v>287</v>
      </c>
      <c r="B5" s="281">
        <v>45017</v>
      </c>
      <c r="C5" s="281">
        <v>45047</v>
      </c>
      <c r="D5" s="281">
        <v>45078</v>
      </c>
      <c r="E5" s="281">
        <v>45108</v>
      </c>
      <c r="F5" s="281">
        <v>45139</v>
      </c>
      <c r="G5" s="282"/>
      <c r="H5" s="282"/>
      <c r="I5" s="282"/>
      <c r="J5" s="282"/>
    </row>
    <row r="6" spans="1:16">
      <c r="A6" s="283" t="s">
        <v>288</v>
      </c>
      <c r="B6" s="283">
        <v>4.5</v>
      </c>
      <c r="C6" s="283">
        <v>4.5</v>
      </c>
      <c r="D6" s="283">
        <v>4.5</v>
      </c>
      <c r="E6" s="283">
        <v>4.5</v>
      </c>
      <c r="F6" s="283">
        <v>4.5</v>
      </c>
      <c r="G6" s="284"/>
      <c r="H6" s="284"/>
      <c r="I6" s="284"/>
      <c r="J6" s="284"/>
    </row>
    <row r="7" spans="1:16">
      <c r="A7" s="283" t="s">
        <v>289</v>
      </c>
      <c r="B7" s="283">
        <v>6.5</v>
      </c>
      <c r="C7" s="283">
        <v>6.5</v>
      </c>
      <c r="D7" s="283">
        <v>6.5</v>
      </c>
      <c r="E7" s="283">
        <v>6.5</v>
      </c>
      <c r="F7" s="283">
        <v>6.5</v>
      </c>
      <c r="G7" s="284"/>
      <c r="H7" s="284"/>
      <c r="I7" s="284"/>
      <c r="J7" s="284"/>
    </row>
    <row r="8" spans="1:16">
      <c r="A8" s="285" t="s">
        <v>290</v>
      </c>
      <c r="B8" s="286">
        <v>226821.93</v>
      </c>
      <c r="C8" s="286">
        <v>227649.13</v>
      </c>
      <c r="D8" s="286">
        <v>234284.25</v>
      </c>
      <c r="E8" s="286">
        <v>231429.32</v>
      </c>
      <c r="F8" s="286">
        <v>233168.65</v>
      </c>
      <c r="G8" s="287"/>
      <c r="H8" s="287"/>
      <c r="I8" s="288"/>
      <c r="J8" s="287"/>
    </row>
    <row r="9" spans="1:16">
      <c r="A9" s="283" t="s">
        <v>291</v>
      </c>
      <c r="B9" s="286">
        <v>183115.8</v>
      </c>
      <c r="C9" s="286">
        <v>183744.55</v>
      </c>
      <c r="D9" s="286">
        <v>191599.01</v>
      </c>
      <c r="E9" s="286">
        <v>190300.38</v>
      </c>
      <c r="F9" s="286">
        <v>192321.74</v>
      </c>
      <c r="G9" s="287"/>
      <c r="H9" s="287"/>
      <c r="I9" s="288"/>
      <c r="J9" s="287"/>
    </row>
    <row r="10" spans="1:16">
      <c r="A10" s="289" t="s">
        <v>292</v>
      </c>
      <c r="B10" s="290">
        <v>138576.71</v>
      </c>
      <c r="C10" s="290">
        <v>138938.71</v>
      </c>
      <c r="D10" s="290">
        <v>143916.93</v>
      </c>
      <c r="E10" s="290">
        <v>147644.04</v>
      </c>
      <c r="F10" s="290">
        <v>149201.47</v>
      </c>
      <c r="G10" s="287"/>
      <c r="H10" s="287"/>
      <c r="I10" s="288"/>
      <c r="J10" s="287"/>
    </row>
    <row r="11" spans="1:16">
      <c r="A11" s="1638" t="s">
        <v>293</v>
      </c>
      <c r="B11" s="1639"/>
      <c r="C11" s="1639"/>
      <c r="D11" s="1639"/>
      <c r="E11" s="1639"/>
      <c r="F11" s="1640"/>
      <c r="G11" s="291"/>
      <c r="H11" s="291"/>
      <c r="I11" s="291"/>
      <c r="J11" s="291"/>
    </row>
    <row r="12" spans="1:16">
      <c r="A12" s="292" t="s">
        <v>294</v>
      </c>
      <c r="B12" s="293">
        <v>6.7</v>
      </c>
      <c r="C12" s="293">
        <v>6.36</v>
      </c>
      <c r="D12" s="293">
        <v>6.79</v>
      </c>
      <c r="E12" s="293">
        <v>6.5</v>
      </c>
      <c r="F12" s="293">
        <v>6.65</v>
      </c>
      <c r="I12" s="294"/>
      <c r="J12" s="294"/>
    </row>
    <row r="13" spans="1:16">
      <c r="A13" s="283" t="s">
        <v>295</v>
      </c>
      <c r="B13" s="295">
        <v>6.82</v>
      </c>
      <c r="C13" s="295">
        <v>6.77</v>
      </c>
      <c r="D13" s="295">
        <v>6.76</v>
      </c>
      <c r="E13" s="295">
        <v>6.72</v>
      </c>
      <c r="F13" s="295">
        <v>6.82</v>
      </c>
      <c r="I13" s="294"/>
      <c r="J13" s="294"/>
    </row>
    <row r="14" spans="1:16">
      <c r="A14" s="296" t="s">
        <v>296</v>
      </c>
      <c r="B14" s="297" t="s">
        <v>297</v>
      </c>
      <c r="C14" s="297" t="s">
        <v>297</v>
      </c>
      <c r="D14" s="297" t="s">
        <v>297</v>
      </c>
      <c r="E14" s="297" t="s">
        <v>298</v>
      </c>
      <c r="F14" s="297" t="s">
        <v>298</v>
      </c>
      <c r="I14" s="294"/>
      <c r="J14" s="294"/>
    </row>
    <row r="15" spans="1:16">
      <c r="A15" s="289" t="s">
        <v>299</v>
      </c>
      <c r="B15" s="298" t="s">
        <v>300</v>
      </c>
      <c r="C15" s="298" t="s">
        <v>300</v>
      </c>
      <c r="D15" s="298" t="s">
        <v>300</v>
      </c>
      <c r="E15" s="298" t="s">
        <v>300</v>
      </c>
      <c r="F15" s="298" t="s">
        <v>300</v>
      </c>
      <c r="I15" s="294"/>
      <c r="J15" s="294"/>
    </row>
    <row r="16" spans="1:16">
      <c r="A16" s="1638" t="s">
        <v>301</v>
      </c>
      <c r="B16" s="1639"/>
      <c r="C16" s="1639"/>
      <c r="D16" s="1639"/>
      <c r="E16" s="1639"/>
      <c r="F16" s="1639"/>
      <c r="G16" s="291"/>
      <c r="H16" s="291"/>
      <c r="I16" s="291"/>
      <c r="J16" s="291"/>
      <c r="P16" s="299"/>
    </row>
    <row r="17" spans="1:17">
      <c r="A17" s="292" t="s">
        <v>302</v>
      </c>
      <c r="B17" s="300">
        <v>930933.72</v>
      </c>
      <c r="C17" s="300">
        <v>1403030.83</v>
      </c>
      <c r="D17" s="300">
        <v>1417306.07</v>
      </c>
      <c r="E17" s="300">
        <v>1624075.2200000002</v>
      </c>
      <c r="F17" s="645">
        <v>1835810.94</v>
      </c>
      <c r="P17" s="302"/>
      <c r="Q17" s="303"/>
    </row>
    <row r="18" spans="1:17">
      <c r="A18" s="283" t="s">
        <v>303</v>
      </c>
      <c r="B18" s="304">
        <v>27182858.920000002</v>
      </c>
      <c r="C18" s="304">
        <v>28376277.780000001</v>
      </c>
      <c r="D18" s="304">
        <v>29648153.59</v>
      </c>
      <c r="E18" s="304">
        <v>30666348.989999998</v>
      </c>
      <c r="F18" s="304">
        <v>30959138.699999999</v>
      </c>
    </row>
    <row r="19" spans="1:17">
      <c r="A19" s="283" t="s">
        <v>304</v>
      </c>
      <c r="B19" s="305">
        <v>27018489.850000001</v>
      </c>
      <c r="C19" s="305">
        <v>28181394.599368699</v>
      </c>
      <c r="D19" s="305">
        <v>29459940</v>
      </c>
      <c r="E19" s="305">
        <v>30482952.169576898</v>
      </c>
      <c r="F19" s="305">
        <v>30724882</v>
      </c>
    </row>
    <row r="20" spans="1:17">
      <c r="A20" s="289" t="s">
        <v>305</v>
      </c>
      <c r="B20" s="306">
        <v>11630.82</v>
      </c>
      <c r="C20" s="306">
        <v>43838.11</v>
      </c>
      <c r="D20" s="306">
        <v>47148</v>
      </c>
      <c r="E20" s="306">
        <v>46617.760000000002</v>
      </c>
      <c r="F20" s="646">
        <v>12262</v>
      </c>
    </row>
    <row r="21" spans="1:17">
      <c r="A21" s="1638" t="s">
        <v>306</v>
      </c>
      <c r="B21" s="1639"/>
      <c r="C21" s="1639"/>
      <c r="D21" s="1639"/>
      <c r="E21" s="1639"/>
      <c r="F21" s="1640"/>
      <c r="G21" s="291"/>
    </row>
    <row r="22" spans="1:17">
      <c r="A22" s="307" t="s">
        <v>307</v>
      </c>
      <c r="B22" s="300">
        <v>588780</v>
      </c>
      <c r="C22" s="300">
        <v>589138</v>
      </c>
      <c r="D22" s="300">
        <v>595051</v>
      </c>
      <c r="E22" s="300">
        <v>603870</v>
      </c>
      <c r="F22" s="300">
        <v>598897</v>
      </c>
      <c r="I22" s="301"/>
      <c r="J22" s="301"/>
    </row>
    <row r="23" spans="1:17">
      <c r="A23" s="308" t="s">
        <v>308</v>
      </c>
      <c r="B23" s="295">
        <v>81.782899999999998</v>
      </c>
      <c r="C23" s="295">
        <v>82.677300000000002</v>
      </c>
      <c r="D23" s="295">
        <v>82.0428</v>
      </c>
      <c r="E23" s="295">
        <v>82.248099999999994</v>
      </c>
      <c r="F23" s="295">
        <v>82.68</v>
      </c>
      <c r="H23" s="647"/>
      <c r="I23" s="294"/>
      <c r="J23" s="294"/>
    </row>
    <row r="24" spans="1:17">
      <c r="A24" s="308" t="s">
        <v>309</v>
      </c>
      <c r="B24" s="295">
        <v>90.087100000000007</v>
      </c>
      <c r="C24" s="295">
        <v>88.357200000000006</v>
      </c>
      <c r="D24" s="295">
        <v>89.125799999999998</v>
      </c>
      <c r="E24" s="295">
        <v>90.578699999999998</v>
      </c>
      <c r="F24" s="295">
        <v>90.22</v>
      </c>
      <c r="H24" s="647"/>
      <c r="I24" s="294"/>
      <c r="J24" s="294"/>
    </row>
    <row r="25" spans="1:17">
      <c r="A25" s="309" t="s">
        <v>310</v>
      </c>
      <c r="B25" s="310">
        <v>1.98</v>
      </c>
      <c r="C25" s="310">
        <v>1.62</v>
      </c>
      <c r="D25" s="310">
        <v>1.38</v>
      </c>
      <c r="E25" s="310">
        <v>1.33</v>
      </c>
      <c r="F25" s="310">
        <v>1.43</v>
      </c>
      <c r="I25" s="294"/>
      <c r="J25" s="294"/>
    </row>
    <row r="26" spans="1:17">
      <c r="A26" s="1638" t="s">
        <v>311</v>
      </c>
      <c r="B26" s="1639"/>
      <c r="C26" s="1639"/>
      <c r="D26" s="1639"/>
      <c r="E26" s="1639"/>
      <c r="F26" s="1640"/>
      <c r="G26" s="291"/>
      <c r="H26" s="291"/>
      <c r="I26" s="291"/>
      <c r="J26" s="291"/>
    </row>
    <row r="27" spans="1:17">
      <c r="A27" s="307" t="s">
        <v>312</v>
      </c>
      <c r="B27" s="300">
        <v>105000</v>
      </c>
      <c r="C27" s="300">
        <v>2410</v>
      </c>
      <c r="D27" s="300">
        <v>4080</v>
      </c>
      <c r="E27" s="300">
        <v>5440</v>
      </c>
      <c r="F27" s="300">
        <v>7130</v>
      </c>
      <c r="I27" s="301"/>
      <c r="J27" s="301"/>
    </row>
    <row r="28" spans="1:17">
      <c r="A28" s="308" t="s">
        <v>313</v>
      </c>
      <c r="B28" s="295">
        <v>-0.92</v>
      </c>
      <c r="C28" s="295">
        <v>-3.61</v>
      </c>
      <c r="D28" s="295">
        <v>-4.12</v>
      </c>
      <c r="E28" s="295">
        <v>-1.36</v>
      </c>
      <c r="F28" s="295">
        <v>-0.52</v>
      </c>
      <c r="I28" s="294"/>
      <c r="J28" s="294"/>
    </row>
    <row r="29" spans="1:17">
      <c r="A29" s="309" t="s">
        <v>314</v>
      </c>
      <c r="B29" s="298">
        <v>4.7</v>
      </c>
      <c r="C29" s="298">
        <v>4.25</v>
      </c>
      <c r="D29" s="298">
        <v>4.8099999999999996</v>
      </c>
      <c r="E29" s="298">
        <v>7.44</v>
      </c>
      <c r="F29" s="298">
        <v>6.83</v>
      </c>
      <c r="I29" s="294"/>
      <c r="J29" s="294"/>
    </row>
    <row r="30" spans="1:17">
      <c r="A30" s="1638" t="s">
        <v>315</v>
      </c>
      <c r="B30" s="1639"/>
      <c r="C30" s="1639"/>
      <c r="D30" s="1639"/>
      <c r="E30" s="1639"/>
      <c r="F30" s="1640"/>
      <c r="G30" s="291"/>
      <c r="H30" s="291"/>
      <c r="I30" s="291"/>
      <c r="J30" s="291"/>
    </row>
    <row r="31" spans="1:17">
      <c r="A31" s="292" t="s">
        <v>316</v>
      </c>
      <c r="B31" s="311">
        <v>140.19999999999999</v>
      </c>
      <c r="C31" s="312">
        <v>145</v>
      </c>
      <c r="D31" s="311">
        <v>143.4</v>
      </c>
      <c r="E31" s="312">
        <v>142</v>
      </c>
      <c r="F31" s="311" t="s">
        <v>317</v>
      </c>
      <c r="I31" s="313"/>
      <c r="J31" s="313"/>
    </row>
    <row r="32" spans="1:17">
      <c r="A32" s="283" t="s">
        <v>318</v>
      </c>
      <c r="B32" s="312">
        <v>122.5</v>
      </c>
      <c r="C32" s="312">
        <v>128.1</v>
      </c>
      <c r="D32" s="312">
        <v>122.3</v>
      </c>
      <c r="E32" s="312">
        <v>111.9</v>
      </c>
      <c r="F32" s="312" t="s">
        <v>317</v>
      </c>
      <c r="I32" s="313"/>
      <c r="J32" s="313"/>
    </row>
    <row r="33" spans="1:10">
      <c r="A33" s="283" t="s">
        <v>319</v>
      </c>
      <c r="B33" s="312">
        <v>138.1</v>
      </c>
      <c r="C33" s="312">
        <v>142.30000000000001</v>
      </c>
      <c r="D33" s="312">
        <v>141</v>
      </c>
      <c r="E33" s="312">
        <v>141.19999999999999</v>
      </c>
      <c r="F33" s="312" t="s">
        <v>317</v>
      </c>
      <c r="I33" s="313"/>
      <c r="J33" s="313"/>
    </row>
    <row r="34" spans="1:10">
      <c r="A34" s="289" t="s">
        <v>320</v>
      </c>
      <c r="B34" s="310">
        <v>192.3</v>
      </c>
      <c r="C34" s="312">
        <v>201.6</v>
      </c>
      <c r="D34" s="310">
        <v>205.2</v>
      </c>
      <c r="E34" s="312">
        <v>204</v>
      </c>
      <c r="F34" s="310" t="s">
        <v>317</v>
      </c>
      <c r="I34" s="313"/>
      <c r="J34" s="313"/>
    </row>
    <row r="35" spans="1:10">
      <c r="A35" s="1638" t="s">
        <v>321</v>
      </c>
      <c r="B35" s="1639"/>
      <c r="C35" s="1639"/>
      <c r="D35" s="1639"/>
      <c r="E35" s="1639"/>
      <c r="F35" s="1640"/>
      <c r="G35" s="291"/>
      <c r="H35" s="291"/>
      <c r="I35" s="291"/>
      <c r="J35" s="291"/>
    </row>
    <row r="36" spans="1:10">
      <c r="A36" s="292" t="s">
        <v>322</v>
      </c>
      <c r="B36" s="311">
        <v>65.02</v>
      </c>
      <c r="C36" s="311">
        <v>60.29</v>
      </c>
      <c r="D36" s="311">
        <v>69.2</v>
      </c>
      <c r="E36" s="648">
        <v>59.43</v>
      </c>
      <c r="F36" s="312" t="s">
        <v>317</v>
      </c>
      <c r="I36" s="314"/>
      <c r="J36" s="314"/>
    </row>
    <row r="37" spans="1:10">
      <c r="A37" s="283" t="s">
        <v>323</v>
      </c>
      <c r="B37" s="312">
        <v>66.400000000000006</v>
      </c>
      <c r="C37" s="312">
        <v>70.64</v>
      </c>
      <c r="D37" s="312">
        <v>80.12</v>
      </c>
      <c r="E37" s="312">
        <v>67.77</v>
      </c>
      <c r="F37" s="312" t="s">
        <v>317</v>
      </c>
      <c r="I37" s="314"/>
      <c r="J37" s="314"/>
    </row>
    <row r="38" spans="1:10">
      <c r="A38" s="289" t="s">
        <v>324</v>
      </c>
      <c r="B38" s="310">
        <v>-1.38</v>
      </c>
      <c r="C38" s="310">
        <v>-10.35</v>
      </c>
      <c r="D38" s="310">
        <v>-10.92</v>
      </c>
      <c r="E38" s="310">
        <f>-E37+E36</f>
        <v>-8.3399999999999963</v>
      </c>
      <c r="F38" s="310" t="s">
        <v>317</v>
      </c>
      <c r="I38" s="315"/>
      <c r="J38" s="315"/>
    </row>
    <row r="39" spans="1:10">
      <c r="A39" s="291" t="s">
        <v>325</v>
      </c>
      <c r="B39" s="291"/>
      <c r="C39" s="291"/>
      <c r="D39" s="291"/>
      <c r="E39" s="316"/>
      <c r="F39" s="316"/>
      <c r="G39" s="316"/>
      <c r="H39" s="316"/>
      <c r="I39" s="316"/>
      <c r="J39" s="278"/>
    </row>
    <row r="40" spans="1:10">
      <c r="A40" s="317" t="s">
        <v>1337</v>
      </c>
      <c r="B40" s="284"/>
      <c r="C40" s="284"/>
      <c r="D40" s="284"/>
      <c r="E40" s="284"/>
      <c r="F40" s="284"/>
      <c r="G40" s="284"/>
      <c r="H40" s="284"/>
      <c r="I40" s="284"/>
      <c r="J40" s="284"/>
    </row>
    <row r="41" spans="1:10">
      <c r="A41" s="317" t="s">
        <v>1339</v>
      </c>
      <c r="B41" s="284"/>
      <c r="C41" s="284"/>
      <c r="D41" s="284"/>
      <c r="E41" s="284"/>
      <c r="F41" s="284"/>
      <c r="G41" s="284"/>
      <c r="H41" s="284"/>
      <c r="I41" s="284"/>
      <c r="J41" s="284"/>
    </row>
    <row r="42" spans="1:10">
      <c r="A42" s="317" t="s">
        <v>326</v>
      </c>
      <c r="B42" s="284"/>
      <c r="C42" s="284"/>
      <c r="D42" s="284"/>
      <c r="E42" s="284"/>
      <c r="F42" s="284"/>
      <c r="G42" s="284"/>
      <c r="H42" s="284"/>
      <c r="I42" s="284"/>
      <c r="J42" s="284"/>
    </row>
    <row r="43" spans="1:10">
      <c r="A43" s="317" t="s">
        <v>327</v>
      </c>
      <c r="B43" s="284"/>
      <c r="C43" s="284"/>
      <c r="D43" s="284"/>
      <c r="E43" s="284"/>
      <c r="F43" s="284"/>
      <c r="G43" s="278"/>
      <c r="H43" s="278"/>
      <c r="I43" s="278"/>
      <c r="J43" s="278"/>
    </row>
  </sheetData>
  <mergeCells count="6">
    <mergeCell ref="A35:F35"/>
    <mergeCell ref="A11:F11"/>
    <mergeCell ref="A16:F16"/>
    <mergeCell ref="A21:F21"/>
    <mergeCell ref="A26:F26"/>
    <mergeCell ref="A30:F30"/>
  </mergeCells>
  <hyperlinks>
    <hyperlink ref="A13" location="_edn3" display="_edn3"/>
  </hyperlinks>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3" workbookViewId="0">
      <selection activeCell="E27" sqref="E27"/>
    </sheetView>
  </sheetViews>
  <sheetFormatPr defaultRowHeight="1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c r="A1" s="1281" t="s">
        <v>215</v>
      </c>
      <c r="B1" s="1281"/>
      <c r="C1" s="1281"/>
      <c r="D1" s="1281"/>
      <c r="E1" s="1281"/>
      <c r="F1" s="1281"/>
      <c r="G1" s="1281"/>
    </row>
    <row r="2" spans="1:17" ht="15" customHeight="1">
      <c r="A2" s="1282" t="s">
        <v>216</v>
      </c>
      <c r="B2" s="1282" t="s">
        <v>78</v>
      </c>
      <c r="C2" s="1283"/>
      <c r="D2" s="1282" t="s">
        <v>79</v>
      </c>
      <c r="E2" s="1282"/>
      <c r="F2" s="1284">
        <v>45169</v>
      </c>
      <c r="G2" s="1285"/>
    </row>
    <row r="3" spans="1:17" ht="30">
      <c r="A3" s="1282"/>
      <c r="B3" s="172" t="s">
        <v>201</v>
      </c>
      <c r="C3" s="173" t="s">
        <v>202</v>
      </c>
      <c r="D3" s="172" t="s">
        <v>201</v>
      </c>
      <c r="E3" s="172" t="s">
        <v>202</v>
      </c>
      <c r="F3" s="174" t="s">
        <v>201</v>
      </c>
      <c r="G3" s="172" t="s">
        <v>202</v>
      </c>
    </row>
    <row r="4" spans="1:17">
      <c r="A4" s="175" t="s">
        <v>217</v>
      </c>
      <c r="B4" s="176">
        <v>0</v>
      </c>
      <c r="C4" s="525">
        <v>0</v>
      </c>
      <c r="D4" s="531" t="s">
        <v>1332</v>
      </c>
      <c r="E4" s="531" t="s">
        <v>1332</v>
      </c>
      <c r="F4" s="531" t="s">
        <v>1332</v>
      </c>
      <c r="G4" s="531" t="s">
        <v>1332</v>
      </c>
      <c r="J4" s="85"/>
      <c r="K4" s="85"/>
      <c r="M4" s="178"/>
      <c r="N4" s="177"/>
      <c r="O4" s="64"/>
      <c r="P4" s="178"/>
      <c r="Q4" s="178"/>
    </row>
    <row r="5" spans="1:17">
      <c r="A5" s="175" t="s">
        <v>218</v>
      </c>
      <c r="B5" s="176">
        <v>1</v>
      </c>
      <c r="C5" s="525">
        <v>9.41</v>
      </c>
      <c r="D5" s="531" t="s">
        <v>1332</v>
      </c>
      <c r="E5" s="531" t="s">
        <v>1332</v>
      </c>
      <c r="F5" s="531" t="s">
        <v>1332</v>
      </c>
      <c r="G5" s="531" t="s">
        <v>1332</v>
      </c>
      <c r="J5" s="85"/>
      <c r="K5" s="85"/>
      <c r="M5" s="178"/>
      <c r="N5" s="177"/>
      <c r="O5" s="64"/>
      <c r="P5" s="178"/>
      <c r="Q5" s="178"/>
    </row>
    <row r="6" spans="1:17">
      <c r="A6" s="175" t="s">
        <v>219</v>
      </c>
      <c r="B6" s="179">
        <v>6</v>
      </c>
      <c r="C6" s="525">
        <v>934.46600000000001</v>
      </c>
      <c r="D6" s="531">
        <v>2</v>
      </c>
      <c r="E6" s="531">
        <v>546.96644400000002</v>
      </c>
      <c r="F6" s="531">
        <v>1</v>
      </c>
      <c r="G6" s="531">
        <v>46.966444000000003</v>
      </c>
      <c r="J6" s="85"/>
      <c r="K6" s="85"/>
      <c r="M6" s="178"/>
      <c r="N6" s="177"/>
      <c r="O6" s="64"/>
      <c r="P6" s="178"/>
      <c r="Q6" s="178"/>
    </row>
    <row r="7" spans="1:17">
      <c r="A7" s="175" t="s">
        <v>220</v>
      </c>
      <c r="B7" s="180">
        <v>16</v>
      </c>
      <c r="C7" s="526">
        <v>1200.5108</v>
      </c>
      <c r="D7" s="531">
        <v>3</v>
      </c>
      <c r="E7" s="531">
        <v>545.78570739999998</v>
      </c>
      <c r="F7" s="531" t="s">
        <v>1332</v>
      </c>
      <c r="G7" s="531" t="s">
        <v>1332</v>
      </c>
      <c r="K7" s="85"/>
      <c r="M7" s="178"/>
      <c r="N7" s="177"/>
      <c r="O7" s="64"/>
      <c r="P7" s="178"/>
      <c r="Q7" s="178"/>
    </row>
    <row r="8" spans="1:17">
      <c r="A8" s="175" t="s">
        <v>221</v>
      </c>
      <c r="B8" s="180">
        <v>12</v>
      </c>
      <c r="C8" s="526">
        <v>4085.9134999999997</v>
      </c>
      <c r="D8" s="531">
        <v>4</v>
      </c>
      <c r="E8" s="531">
        <v>83.828246000000007</v>
      </c>
      <c r="F8" s="531">
        <v>4</v>
      </c>
      <c r="G8" s="531">
        <v>83.828245999999993</v>
      </c>
      <c r="J8" s="85"/>
      <c r="K8" s="85"/>
      <c r="M8" s="178"/>
      <c r="N8" s="177"/>
      <c r="O8" s="64"/>
      <c r="P8" s="178"/>
      <c r="Q8" s="178"/>
    </row>
    <row r="9" spans="1:17">
      <c r="A9" s="175" t="s">
        <v>222</v>
      </c>
      <c r="B9" s="180">
        <v>2</v>
      </c>
      <c r="C9" s="525">
        <v>8.6999999999999993</v>
      </c>
      <c r="D9" s="531">
        <v>2</v>
      </c>
      <c r="E9" s="531">
        <v>28.86</v>
      </c>
      <c r="F9" s="531">
        <v>1</v>
      </c>
      <c r="G9" s="531">
        <v>7.74</v>
      </c>
      <c r="J9" s="85"/>
      <c r="K9" s="85"/>
      <c r="M9" s="178"/>
      <c r="N9" s="177"/>
      <c r="O9" s="64"/>
      <c r="P9" s="178"/>
      <c r="Q9" s="178"/>
    </row>
    <row r="10" spans="1:17">
      <c r="A10" s="175" t="s">
        <v>223</v>
      </c>
      <c r="B10" s="180">
        <v>12</v>
      </c>
      <c r="C10" s="526">
        <v>1627.3917000000001</v>
      </c>
      <c r="D10" s="531">
        <v>7</v>
      </c>
      <c r="E10" s="531">
        <v>1658.0272456</v>
      </c>
      <c r="F10" s="531">
        <v>2</v>
      </c>
      <c r="G10" s="531">
        <v>96.817100000000011</v>
      </c>
      <c r="J10" s="85"/>
      <c r="K10" s="85"/>
      <c r="M10" s="178"/>
      <c r="N10" s="181"/>
      <c r="O10" s="64"/>
      <c r="P10" s="178"/>
      <c r="Q10" s="178"/>
    </row>
    <row r="11" spans="1:17">
      <c r="A11" s="175" t="s">
        <v>224</v>
      </c>
      <c r="B11" s="180">
        <v>7</v>
      </c>
      <c r="C11" s="526">
        <v>819.23763500000007</v>
      </c>
      <c r="D11" s="531">
        <v>4</v>
      </c>
      <c r="E11" s="531">
        <v>155.70999999999998</v>
      </c>
      <c r="F11" s="531">
        <v>1</v>
      </c>
      <c r="G11" s="531">
        <v>42.72</v>
      </c>
      <c r="J11" s="85"/>
      <c r="K11" s="85"/>
      <c r="M11" s="178"/>
      <c r="N11" s="177"/>
      <c r="O11" s="64"/>
      <c r="P11" s="178"/>
      <c r="Q11" s="178"/>
    </row>
    <row r="12" spans="1:17">
      <c r="A12" s="175" t="s">
        <v>225</v>
      </c>
      <c r="B12" s="180">
        <v>2</v>
      </c>
      <c r="C12" s="525">
        <v>62.84</v>
      </c>
      <c r="D12" s="531">
        <v>2</v>
      </c>
      <c r="E12" s="531">
        <v>26.646131</v>
      </c>
      <c r="F12" s="531">
        <v>1</v>
      </c>
      <c r="G12" s="531">
        <v>5.4761309999999996</v>
      </c>
      <c r="J12" s="85"/>
      <c r="K12" s="85"/>
      <c r="M12" s="178"/>
      <c r="N12" s="177"/>
      <c r="O12" s="64"/>
      <c r="P12" s="178"/>
      <c r="Q12" s="178"/>
    </row>
    <row r="13" spans="1:17">
      <c r="A13" s="175" t="s">
        <v>226</v>
      </c>
      <c r="B13" s="180">
        <v>7</v>
      </c>
      <c r="C13" s="526">
        <v>3745.011</v>
      </c>
      <c r="D13" s="531">
        <v>4</v>
      </c>
      <c r="E13" s="531">
        <v>3608.90751</v>
      </c>
      <c r="F13" s="531">
        <v>1</v>
      </c>
      <c r="G13" s="531">
        <v>1025.22</v>
      </c>
      <c r="J13" s="85"/>
      <c r="K13" s="85"/>
      <c r="M13" s="178"/>
      <c r="N13" s="177"/>
      <c r="O13" s="64"/>
      <c r="P13" s="178"/>
      <c r="Q13" s="178"/>
    </row>
    <row r="14" spans="1:17">
      <c r="A14" s="175" t="s">
        <v>227</v>
      </c>
      <c r="B14" s="182">
        <v>11</v>
      </c>
      <c r="C14" s="526">
        <v>1447.3432</v>
      </c>
      <c r="D14" s="531">
        <v>3</v>
      </c>
      <c r="E14" s="531">
        <v>81.359999999999985</v>
      </c>
      <c r="F14" s="531">
        <v>1</v>
      </c>
      <c r="G14" s="531">
        <v>8.99</v>
      </c>
      <c r="J14" s="85"/>
      <c r="K14" s="85"/>
      <c r="M14" s="178"/>
      <c r="N14" s="177"/>
      <c r="O14" s="64"/>
      <c r="P14" s="178"/>
      <c r="Q14" s="178"/>
    </row>
    <row r="15" spans="1:17">
      <c r="A15" s="175" t="s">
        <v>228</v>
      </c>
      <c r="B15" s="180">
        <v>14</v>
      </c>
      <c r="C15" s="526">
        <v>4551.6873204000003</v>
      </c>
      <c r="D15" s="531">
        <v>12</v>
      </c>
      <c r="E15" s="531">
        <v>2518.2889036000001</v>
      </c>
      <c r="F15" s="531">
        <v>5</v>
      </c>
      <c r="G15" s="531">
        <v>2277.27</v>
      </c>
      <c r="J15" s="85"/>
      <c r="K15" s="85"/>
      <c r="M15" s="178"/>
      <c r="N15" s="181"/>
      <c r="O15" s="64"/>
      <c r="P15" s="178"/>
      <c r="Q15" s="178"/>
    </row>
    <row r="16" spans="1:17">
      <c r="A16" s="175" t="s">
        <v>229</v>
      </c>
      <c r="B16" s="180">
        <v>1</v>
      </c>
      <c r="C16" s="525">
        <v>9</v>
      </c>
      <c r="D16" s="531">
        <v>1</v>
      </c>
      <c r="E16" s="531">
        <v>49.087030499999997</v>
      </c>
      <c r="F16" s="531" t="s">
        <v>1332</v>
      </c>
      <c r="G16" s="531" t="s">
        <v>1332</v>
      </c>
      <c r="J16" s="85"/>
      <c r="K16" s="85"/>
      <c r="M16" s="178"/>
      <c r="N16" s="177"/>
      <c r="O16" s="64"/>
      <c r="P16" s="178"/>
      <c r="Q16" s="178"/>
    </row>
    <row r="17" spans="1:17">
      <c r="A17" s="175" t="s">
        <v>230</v>
      </c>
      <c r="B17" s="180">
        <v>9</v>
      </c>
      <c r="C17" s="526">
        <v>1738.5062640000001</v>
      </c>
      <c r="D17" s="531">
        <v>8</v>
      </c>
      <c r="E17" s="531">
        <v>242.02510000000001</v>
      </c>
      <c r="F17" s="531">
        <v>2</v>
      </c>
      <c r="G17" s="531">
        <v>94.68</v>
      </c>
      <c r="J17" s="85"/>
      <c r="K17" s="85"/>
      <c r="M17" s="178"/>
      <c r="N17" s="177"/>
      <c r="O17" s="64"/>
      <c r="P17" s="178"/>
      <c r="Q17" s="178"/>
    </row>
    <row r="18" spans="1:17">
      <c r="A18" s="175" t="s">
        <v>231</v>
      </c>
      <c r="B18" s="180">
        <v>121</v>
      </c>
      <c r="C18" s="526">
        <v>20251.295700000002</v>
      </c>
      <c r="D18" s="531">
        <v>54</v>
      </c>
      <c r="E18" s="531">
        <v>11844.104138799998</v>
      </c>
      <c r="F18" s="531">
        <v>11</v>
      </c>
      <c r="G18" s="531">
        <v>2771.6556558000002</v>
      </c>
      <c r="J18" s="85"/>
      <c r="K18" s="85"/>
      <c r="M18" s="178"/>
      <c r="N18" s="181"/>
      <c r="O18" s="64"/>
      <c r="P18" s="178"/>
      <c r="Q18" s="178"/>
    </row>
    <row r="19" spans="1:17">
      <c r="A19" s="175" t="s">
        <v>232</v>
      </c>
      <c r="B19" s="176">
        <v>0</v>
      </c>
      <c r="C19" s="525">
        <v>0</v>
      </c>
      <c r="D19" s="531">
        <v>1</v>
      </c>
      <c r="E19" s="531">
        <v>65.999996999999993</v>
      </c>
      <c r="F19" s="531" t="s">
        <v>1332</v>
      </c>
      <c r="G19" s="531" t="s">
        <v>1332</v>
      </c>
      <c r="J19" s="85"/>
      <c r="K19" s="85"/>
      <c r="M19" s="178"/>
      <c r="N19" s="177"/>
      <c r="O19" s="64"/>
      <c r="P19" s="178"/>
      <c r="Q19" s="178"/>
    </row>
    <row r="20" spans="1:17">
      <c r="A20" s="175" t="s">
        <v>233</v>
      </c>
      <c r="B20" s="180">
        <v>1</v>
      </c>
      <c r="C20" s="525">
        <v>26.02</v>
      </c>
      <c r="D20" s="531" t="s">
        <v>1332</v>
      </c>
      <c r="E20" s="531" t="s">
        <v>1332</v>
      </c>
      <c r="F20" s="531" t="s">
        <v>1332</v>
      </c>
      <c r="G20" s="531" t="s">
        <v>1332</v>
      </c>
      <c r="J20" s="85"/>
      <c r="K20" s="85"/>
      <c r="M20" s="178"/>
      <c r="N20" s="177"/>
      <c r="O20" s="64"/>
      <c r="P20" s="178"/>
      <c r="Q20" s="178"/>
    </row>
    <row r="21" spans="1:17">
      <c r="A21" s="175" t="s">
        <v>234</v>
      </c>
      <c r="B21" s="180">
        <v>9</v>
      </c>
      <c r="C21" s="526">
        <v>408.10059999999999</v>
      </c>
      <c r="D21" s="531">
        <v>1</v>
      </c>
      <c r="E21" s="531">
        <v>42.21</v>
      </c>
      <c r="F21" s="531" t="s">
        <v>1332</v>
      </c>
      <c r="G21" s="531" t="s">
        <v>1332</v>
      </c>
      <c r="J21" s="85"/>
      <c r="K21" s="85"/>
      <c r="M21" s="178"/>
      <c r="N21" s="177"/>
      <c r="O21" s="64"/>
      <c r="P21" s="178"/>
      <c r="Q21" s="178"/>
    </row>
    <row r="22" spans="1:17">
      <c r="A22" s="175" t="s">
        <v>235</v>
      </c>
      <c r="B22" s="180">
        <v>3</v>
      </c>
      <c r="C22" s="526">
        <v>26.36</v>
      </c>
      <c r="D22" s="531">
        <v>1</v>
      </c>
      <c r="E22" s="531">
        <v>27.615120000000001</v>
      </c>
      <c r="F22" s="531" t="s">
        <v>1332</v>
      </c>
      <c r="G22" s="531" t="s">
        <v>1332</v>
      </c>
      <c r="J22" s="85"/>
      <c r="K22" s="85"/>
      <c r="M22" s="178"/>
      <c r="N22" s="177"/>
      <c r="O22" s="64"/>
      <c r="P22" s="178"/>
      <c r="Q22" s="178"/>
    </row>
    <row r="23" spans="1:17">
      <c r="A23" s="175" t="s">
        <v>236</v>
      </c>
      <c r="B23" s="180">
        <v>1</v>
      </c>
      <c r="C23" s="526">
        <v>3.996</v>
      </c>
      <c r="D23" s="531">
        <v>2</v>
      </c>
      <c r="E23" s="531">
        <v>26.4219528</v>
      </c>
      <c r="F23" s="531">
        <v>1</v>
      </c>
      <c r="G23" s="531">
        <v>5.31</v>
      </c>
      <c r="J23" s="85"/>
      <c r="K23" s="85"/>
      <c r="M23" s="178"/>
      <c r="N23" s="177"/>
      <c r="O23" s="64"/>
      <c r="P23" s="178"/>
      <c r="Q23" s="178"/>
    </row>
    <row r="24" spans="1:17">
      <c r="A24" s="175" t="s">
        <v>237</v>
      </c>
      <c r="B24" s="176">
        <v>0</v>
      </c>
      <c r="C24" s="525">
        <v>0</v>
      </c>
      <c r="D24" s="531" t="s">
        <v>1332</v>
      </c>
      <c r="E24" s="531" t="s">
        <v>1332</v>
      </c>
      <c r="F24" s="531" t="s">
        <v>1332</v>
      </c>
      <c r="G24" s="531" t="s">
        <v>1332</v>
      </c>
      <c r="J24" s="85"/>
      <c r="K24" s="85"/>
      <c r="M24" s="178"/>
      <c r="N24" s="177"/>
      <c r="O24" s="64"/>
      <c r="P24" s="178"/>
      <c r="Q24" s="178"/>
    </row>
    <row r="25" spans="1:17">
      <c r="A25" s="175" t="s">
        <v>238</v>
      </c>
      <c r="B25" s="183">
        <v>2</v>
      </c>
      <c r="C25" s="525">
        <v>4310.2</v>
      </c>
      <c r="D25" s="531">
        <v>1</v>
      </c>
      <c r="E25" s="531">
        <v>41.133301199999998</v>
      </c>
      <c r="F25" s="531" t="s">
        <v>1332</v>
      </c>
      <c r="G25" s="531" t="s">
        <v>1332</v>
      </c>
      <c r="J25" s="85"/>
      <c r="K25" s="85"/>
      <c r="M25" s="178"/>
      <c r="N25" s="177"/>
      <c r="O25" s="64"/>
      <c r="P25" s="178"/>
      <c r="Q25" s="178"/>
    </row>
    <row r="26" spans="1:17">
      <c r="A26" s="184" t="s">
        <v>239</v>
      </c>
      <c r="B26" s="183">
        <v>1</v>
      </c>
      <c r="C26" s="526">
        <v>20557.23</v>
      </c>
      <c r="D26" s="531" t="s">
        <v>1332</v>
      </c>
      <c r="E26" s="531" t="s">
        <v>1332</v>
      </c>
      <c r="F26" s="531" t="s">
        <v>1332</v>
      </c>
      <c r="G26" s="531" t="s">
        <v>1332</v>
      </c>
      <c r="J26" s="85"/>
      <c r="K26" s="85"/>
      <c r="M26" s="178"/>
      <c r="N26" s="177"/>
      <c r="O26" s="64"/>
      <c r="P26" s="178"/>
      <c r="Q26" s="178"/>
    </row>
    <row r="27" spans="1:17">
      <c r="A27" s="185" t="s">
        <v>139</v>
      </c>
      <c r="B27" s="186">
        <v>238</v>
      </c>
      <c r="C27" s="527">
        <v>65823.219719399989</v>
      </c>
      <c r="D27" s="615">
        <v>112</v>
      </c>
      <c r="E27" s="616">
        <v>21592.976827899995</v>
      </c>
      <c r="F27" s="616">
        <v>31</v>
      </c>
      <c r="G27" s="617">
        <v>6466.6735768000008</v>
      </c>
      <c r="J27" s="85"/>
      <c r="K27" s="85"/>
      <c r="M27" s="178"/>
      <c r="N27" s="187"/>
      <c r="O27" s="64"/>
      <c r="P27" s="178"/>
      <c r="Q27" s="178"/>
    </row>
    <row r="28" spans="1:17" ht="15.75">
      <c r="A28" s="1286" t="s">
        <v>240</v>
      </c>
      <c r="B28" s="1286"/>
      <c r="C28" s="1286"/>
      <c r="D28" s="1286"/>
      <c r="E28" s="1286"/>
      <c r="F28" s="1286"/>
      <c r="G28" s="1286"/>
      <c r="I28" s="64"/>
      <c r="J28" s="64"/>
      <c r="K28" s="64"/>
      <c r="L28" s="64"/>
      <c r="M28" s="64"/>
      <c r="N28" s="64"/>
      <c r="O28" s="64"/>
      <c r="P28" s="64"/>
      <c r="Q28" s="64"/>
    </row>
    <row r="29" spans="1:17" ht="15.75">
      <c r="A29" s="1281" t="s">
        <v>1288</v>
      </c>
      <c r="B29" s="1281"/>
      <c r="C29" s="188"/>
      <c r="D29" s="188"/>
      <c r="E29" s="188"/>
      <c r="F29" s="188"/>
      <c r="G29" s="188"/>
    </row>
    <row r="30" spans="1:17" ht="15.75">
      <c r="A30" s="189" t="s">
        <v>176</v>
      </c>
      <c r="B30" s="189"/>
      <c r="C30" s="189"/>
      <c r="D30" s="189"/>
      <c r="E30" s="189"/>
      <c r="F30" s="189"/>
      <c r="G30" s="189"/>
    </row>
  </sheetData>
  <mergeCells count="7">
    <mergeCell ref="A29:B29"/>
    <mergeCell ref="A1:G1"/>
    <mergeCell ref="A2:A3"/>
    <mergeCell ref="B2:C2"/>
    <mergeCell ref="D2:E2"/>
    <mergeCell ref="F2:G2"/>
    <mergeCell ref="A28:G28"/>
  </mergeCells>
  <printOptions horizont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N9" sqref="N9"/>
    </sheetView>
  </sheetViews>
  <sheetFormatPr defaultRowHeight="15"/>
  <sheetData>
    <row r="1" spans="1:21">
      <c r="A1" s="1288" t="s">
        <v>10</v>
      </c>
      <c r="B1" s="1289"/>
      <c r="C1" s="1289"/>
      <c r="D1" s="1289"/>
      <c r="E1" s="1289"/>
      <c r="F1" s="1289"/>
      <c r="G1" s="1289"/>
      <c r="H1" s="1289"/>
      <c r="I1" s="1289"/>
      <c r="J1" s="1289"/>
      <c r="K1" s="1289"/>
      <c r="L1" s="1289"/>
      <c r="M1" s="1289"/>
      <c r="N1" s="1289"/>
      <c r="O1" s="1289"/>
      <c r="P1" s="1289"/>
      <c r="Q1" s="1290"/>
      <c r="R1" s="190"/>
      <c r="S1" s="190"/>
    </row>
    <row r="2" spans="1:21">
      <c r="A2" s="1291" t="s">
        <v>160</v>
      </c>
      <c r="B2" s="1293" t="s">
        <v>139</v>
      </c>
      <c r="C2" s="1293"/>
      <c r="D2" s="1293" t="s">
        <v>241</v>
      </c>
      <c r="E2" s="1293"/>
      <c r="F2" s="1293"/>
      <c r="G2" s="1293"/>
      <c r="H2" s="1293" t="s">
        <v>242</v>
      </c>
      <c r="I2" s="1293"/>
      <c r="J2" s="1293"/>
      <c r="K2" s="1293"/>
      <c r="L2" s="1293"/>
      <c r="M2" s="1293"/>
      <c r="N2" s="1293"/>
      <c r="O2" s="1293"/>
      <c r="P2" s="1293"/>
      <c r="Q2" s="1293"/>
      <c r="R2" s="191"/>
      <c r="S2" s="191"/>
    </row>
    <row r="3" spans="1:21">
      <c r="A3" s="1292"/>
      <c r="B3" s="1294"/>
      <c r="C3" s="1294"/>
      <c r="D3" s="1294" t="s">
        <v>243</v>
      </c>
      <c r="E3" s="1294"/>
      <c r="F3" s="1294" t="s">
        <v>194</v>
      </c>
      <c r="G3" s="1294"/>
      <c r="H3" s="1294" t="s">
        <v>244</v>
      </c>
      <c r="I3" s="1294"/>
      <c r="J3" s="1294" t="s">
        <v>245</v>
      </c>
      <c r="K3" s="1294"/>
      <c r="L3" s="1294" t="s">
        <v>246</v>
      </c>
      <c r="M3" s="1294"/>
      <c r="N3" s="1294" t="s">
        <v>247</v>
      </c>
      <c r="O3" s="1294"/>
      <c r="P3" s="1294" t="s">
        <v>248</v>
      </c>
      <c r="Q3" s="1294"/>
      <c r="R3" s="191"/>
      <c r="S3" s="191"/>
    </row>
    <row r="4" spans="1:21" ht="45">
      <c r="A4" s="1292"/>
      <c r="B4" s="149" t="s">
        <v>201</v>
      </c>
      <c r="C4" s="149" t="s">
        <v>202</v>
      </c>
      <c r="D4" s="149" t="s">
        <v>201</v>
      </c>
      <c r="E4" s="149" t="s">
        <v>202</v>
      </c>
      <c r="F4" s="149" t="s">
        <v>201</v>
      </c>
      <c r="G4" s="149" t="s">
        <v>202</v>
      </c>
      <c r="H4" s="149" t="s">
        <v>201</v>
      </c>
      <c r="I4" s="149" t="s">
        <v>202</v>
      </c>
      <c r="J4" s="149" t="s">
        <v>201</v>
      </c>
      <c r="K4" s="149" t="s">
        <v>202</v>
      </c>
      <c r="L4" s="149" t="s">
        <v>201</v>
      </c>
      <c r="M4" s="149" t="s">
        <v>202</v>
      </c>
      <c r="N4" s="149" t="s">
        <v>201</v>
      </c>
      <c r="O4" s="149" t="s">
        <v>202</v>
      </c>
      <c r="P4" s="149" t="s">
        <v>201</v>
      </c>
      <c r="Q4" s="149" t="s">
        <v>202</v>
      </c>
      <c r="R4" s="192"/>
      <c r="S4" s="192"/>
    </row>
    <row r="5" spans="1:21">
      <c r="A5" s="117" t="s">
        <v>78</v>
      </c>
      <c r="B5" s="193">
        <v>238</v>
      </c>
      <c r="C5" s="118">
        <v>65823.212309900002</v>
      </c>
      <c r="D5" s="193">
        <v>237</v>
      </c>
      <c r="E5" s="118">
        <v>45266.0023067</v>
      </c>
      <c r="F5" s="193">
        <v>1</v>
      </c>
      <c r="G5" s="118">
        <v>20557.23</v>
      </c>
      <c r="H5" s="193">
        <v>39</v>
      </c>
      <c r="I5" s="118">
        <v>14304.536800799997</v>
      </c>
      <c r="J5" s="193">
        <v>14</v>
      </c>
      <c r="K5" s="118">
        <v>2190.0960000000005</v>
      </c>
      <c r="L5" s="193">
        <v>138</v>
      </c>
      <c r="M5" s="118">
        <v>39306.902719700003</v>
      </c>
      <c r="N5" s="193">
        <v>36</v>
      </c>
      <c r="O5" s="118">
        <v>8167.5939069999995</v>
      </c>
      <c r="P5" s="119">
        <v>11</v>
      </c>
      <c r="Q5" s="118">
        <v>1854.0859999999998</v>
      </c>
      <c r="R5" s="194"/>
      <c r="S5" s="194"/>
    </row>
    <row r="6" spans="1:21">
      <c r="A6" s="195" t="s">
        <v>79</v>
      </c>
      <c r="B6" s="1196">
        <f>SUM(B7:B11)</f>
        <v>112</v>
      </c>
      <c r="C6" s="1196">
        <f t="shared" ref="C6:Q6" si="0">SUM(C7:C11)</f>
        <v>21592.962132100001</v>
      </c>
      <c r="D6" s="1196">
        <f>SUM(D7:D11)</f>
        <v>112</v>
      </c>
      <c r="E6" s="1196">
        <f t="shared" si="0"/>
        <v>21592.962132100001</v>
      </c>
      <c r="F6" s="1196">
        <f t="shared" si="0"/>
        <v>0</v>
      </c>
      <c r="G6" s="1196">
        <f t="shared" si="0"/>
        <v>0</v>
      </c>
      <c r="H6" s="1196">
        <f>SUM(H7:H11)</f>
        <v>28</v>
      </c>
      <c r="I6" s="1196">
        <f>SUM(I7:I11)</f>
        <v>11289.685486999999</v>
      </c>
      <c r="J6" s="1196">
        <f t="shared" si="0"/>
        <v>3</v>
      </c>
      <c r="K6" s="1196">
        <f t="shared" si="0"/>
        <v>111.2199</v>
      </c>
      <c r="L6" s="1196">
        <f t="shared" si="0"/>
        <v>63</v>
      </c>
      <c r="M6" s="1196">
        <f>SUM(M7:M11)</f>
        <v>7331.893048500001</v>
      </c>
      <c r="N6" s="1196">
        <f t="shared" si="0"/>
        <v>18</v>
      </c>
      <c r="O6" s="1196">
        <f t="shared" si="0"/>
        <v>2860.1779999999999</v>
      </c>
      <c r="P6" s="1196">
        <f t="shared" si="0"/>
        <v>0</v>
      </c>
      <c r="Q6" s="1196">
        <f t="shared" si="0"/>
        <v>0</v>
      </c>
      <c r="R6" s="196"/>
      <c r="S6" s="196"/>
    </row>
    <row r="7" spans="1:21">
      <c r="A7" s="155">
        <v>45046</v>
      </c>
      <c r="B7" s="197">
        <v>14</v>
      </c>
      <c r="C7" s="529">
        <v>1981.3</v>
      </c>
      <c r="D7" s="197">
        <v>14</v>
      </c>
      <c r="E7" s="529">
        <v>1981.3</v>
      </c>
      <c r="F7" s="198">
        <v>0</v>
      </c>
      <c r="G7" s="198">
        <v>0</v>
      </c>
      <c r="H7" s="197">
        <v>2</v>
      </c>
      <c r="I7" s="529">
        <v>32.56</v>
      </c>
      <c r="J7" s="197">
        <v>0</v>
      </c>
      <c r="K7" s="198">
        <v>0</v>
      </c>
      <c r="L7" s="197">
        <v>9</v>
      </c>
      <c r="M7" s="529">
        <v>996.63</v>
      </c>
      <c r="N7" s="197">
        <v>3</v>
      </c>
      <c r="O7" s="529">
        <v>952.11</v>
      </c>
      <c r="P7" s="197">
        <v>0</v>
      </c>
      <c r="Q7" s="198">
        <v>0</v>
      </c>
      <c r="R7" s="199"/>
      <c r="S7" s="199"/>
      <c r="T7" s="199"/>
      <c r="U7" s="199"/>
    </row>
    <row r="8" spans="1:21">
      <c r="A8" s="155">
        <v>45077</v>
      </c>
      <c r="B8" s="197">
        <v>14</v>
      </c>
      <c r="C8" s="529">
        <v>7273.5570000000007</v>
      </c>
      <c r="D8" s="197">
        <v>14</v>
      </c>
      <c r="E8" s="529">
        <v>7273.5570000000007</v>
      </c>
      <c r="F8" s="198">
        <v>0</v>
      </c>
      <c r="G8" s="198">
        <v>0</v>
      </c>
      <c r="H8" s="197">
        <v>5</v>
      </c>
      <c r="I8" s="529">
        <v>6901.38</v>
      </c>
      <c r="J8" s="197">
        <v>1</v>
      </c>
      <c r="K8" s="198">
        <v>27.069099999999999</v>
      </c>
      <c r="L8" s="197">
        <v>4</v>
      </c>
      <c r="M8" s="529">
        <v>245.00899999999999</v>
      </c>
      <c r="N8" s="197">
        <v>4</v>
      </c>
      <c r="O8" s="529">
        <v>100.098</v>
      </c>
      <c r="P8" s="197">
        <v>0</v>
      </c>
      <c r="Q8" s="198">
        <v>0</v>
      </c>
      <c r="R8" s="199"/>
      <c r="S8" s="199"/>
      <c r="T8" s="530"/>
      <c r="U8" s="530"/>
    </row>
    <row r="9" spans="1:21">
      <c r="A9" s="155">
        <v>45078</v>
      </c>
      <c r="B9" s="197">
        <v>25</v>
      </c>
      <c r="C9" s="529">
        <v>1484.4702000000002</v>
      </c>
      <c r="D9" s="197">
        <v>25</v>
      </c>
      <c r="E9" s="529">
        <v>1484.4702000000002</v>
      </c>
      <c r="F9" s="198">
        <v>0</v>
      </c>
      <c r="G9" s="198">
        <v>0</v>
      </c>
      <c r="H9" s="197">
        <v>6</v>
      </c>
      <c r="I9" s="529">
        <v>856.56319999999994</v>
      </c>
      <c r="J9" s="197">
        <v>1</v>
      </c>
      <c r="K9" s="198">
        <v>57.210799999999999</v>
      </c>
      <c r="L9" s="197">
        <v>16</v>
      </c>
      <c r="M9" s="198">
        <v>508.36991669999998</v>
      </c>
      <c r="N9" s="197">
        <v>2</v>
      </c>
      <c r="O9" s="529">
        <v>62.34</v>
      </c>
      <c r="P9" s="197">
        <v>0</v>
      </c>
      <c r="Q9" s="198">
        <v>0</v>
      </c>
      <c r="R9" s="199"/>
      <c r="S9" s="199"/>
    </row>
    <row r="10" spans="1:21">
      <c r="A10" s="155">
        <v>45108</v>
      </c>
      <c r="B10" s="618">
        <v>28</v>
      </c>
      <c r="C10" s="619">
        <v>4386.9613552999999</v>
      </c>
      <c r="D10" s="618">
        <v>28</v>
      </c>
      <c r="E10" s="620">
        <v>4386.9613552999999</v>
      </c>
      <c r="F10" s="621">
        <v>0</v>
      </c>
      <c r="G10" s="621">
        <v>0</v>
      </c>
      <c r="H10" s="618">
        <v>10</v>
      </c>
      <c r="I10" s="621">
        <v>2699.6228420000002</v>
      </c>
      <c r="J10" s="618">
        <v>1</v>
      </c>
      <c r="K10" s="621">
        <v>26.94</v>
      </c>
      <c r="L10" s="618">
        <v>13</v>
      </c>
      <c r="M10" s="620">
        <v>952.22</v>
      </c>
      <c r="N10" s="618">
        <v>4</v>
      </c>
      <c r="O10" s="620">
        <v>708.18</v>
      </c>
      <c r="P10" s="618">
        <v>0</v>
      </c>
      <c r="Q10" s="621">
        <v>0</v>
      </c>
      <c r="R10" s="199"/>
      <c r="S10" s="199"/>
    </row>
    <row r="11" spans="1:21">
      <c r="A11" s="155">
        <v>45169</v>
      </c>
      <c r="B11" s="618">
        <f>SUM(D11,F11)</f>
        <v>31</v>
      </c>
      <c r="C11" s="619">
        <f>SUM(E11,G11)</f>
        <v>6466.6735767999999</v>
      </c>
      <c r="D11" s="622">
        <v>31</v>
      </c>
      <c r="E11" s="620">
        <v>6466.6735767999999</v>
      </c>
      <c r="F11" s="621">
        <v>0</v>
      </c>
      <c r="G11" s="621">
        <v>0</v>
      </c>
      <c r="H11" s="619">
        <v>5</v>
      </c>
      <c r="I11" s="619">
        <v>799.55944499999987</v>
      </c>
      <c r="J11" s="197">
        <v>0</v>
      </c>
      <c r="K11" s="198">
        <v>0</v>
      </c>
      <c r="L11" s="619">
        <v>21</v>
      </c>
      <c r="M11" s="619">
        <v>4629.6641318000011</v>
      </c>
      <c r="N11" s="619">
        <v>5</v>
      </c>
      <c r="O11" s="619">
        <v>1037.45</v>
      </c>
      <c r="P11" s="619">
        <v>0</v>
      </c>
      <c r="Q11" s="619">
        <v>0</v>
      </c>
      <c r="R11" s="199"/>
      <c r="S11" s="199"/>
    </row>
    <row r="12" spans="1:21">
      <c r="A12" s="1287" t="s">
        <v>240</v>
      </c>
      <c r="B12" s="1287"/>
      <c r="C12" s="1287"/>
      <c r="D12" s="1287"/>
      <c r="E12" s="1287"/>
      <c r="F12" s="1287"/>
      <c r="G12" s="1287"/>
      <c r="H12" s="1287"/>
      <c r="I12" s="1287"/>
      <c r="J12" s="200"/>
      <c r="K12" s="201"/>
      <c r="L12" s="200"/>
      <c r="M12" s="201"/>
      <c r="N12" s="200"/>
      <c r="O12" s="201"/>
      <c r="P12" s="200"/>
      <c r="Q12" s="201"/>
      <c r="R12" s="95"/>
      <c r="S12" s="95"/>
    </row>
    <row r="13" spans="1:21">
      <c r="A13" s="1231" t="s">
        <v>175</v>
      </c>
      <c r="B13" s="1231"/>
      <c r="C13" s="1231"/>
      <c r="D13" s="1231"/>
      <c r="E13" s="202"/>
      <c r="F13" s="202"/>
      <c r="G13" s="202"/>
      <c r="H13" s="202"/>
      <c r="I13" s="202"/>
      <c r="J13" s="200"/>
      <c r="K13" s="201"/>
      <c r="L13" s="200"/>
      <c r="M13" s="201"/>
      <c r="N13" s="200"/>
      <c r="O13" s="201"/>
      <c r="P13" s="200"/>
      <c r="Q13" s="201"/>
      <c r="R13" s="95"/>
      <c r="S13" s="95"/>
    </row>
    <row r="14" spans="1:21">
      <c r="A14" s="1231" t="s">
        <v>176</v>
      </c>
      <c r="B14" s="1231"/>
      <c r="C14" s="99"/>
      <c r="D14" s="203"/>
      <c r="E14" s="203"/>
      <c r="F14" s="203"/>
      <c r="G14" s="203"/>
      <c r="H14" s="203"/>
      <c r="I14" s="203"/>
      <c r="J14" s="200"/>
      <c r="N14" s="200"/>
      <c r="O14" s="201"/>
      <c r="P14" s="200"/>
      <c r="Q14" s="200"/>
      <c r="R14" s="200"/>
      <c r="S14" s="200"/>
    </row>
    <row r="15" spans="1:21">
      <c r="A15" s="204"/>
      <c r="B15" s="200"/>
      <c r="C15" s="201"/>
      <c r="D15" s="200"/>
      <c r="E15" s="201"/>
      <c r="F15" s="200"/>
      <c r="G15" s="200"/>
      <c r="H15" s="200"/>
      <c r="I15" s="200"/>
      <c r="J15" s="200"/>
      <c r="N15" s="200"/>
      <c r="O15" s="201"/>
      <c r="P15" s="200"/>
      <c r="Q15" s="200"/>
      <c r="R15" s="200"/>
      <c r="S15" s="200"/>
    </row>
    <row r="16" spans="1:21">
      <c r="A16" s="204"/>
      <c r="B16" s="205"/>
      <c r="C16" s="205"/>
      <c r="D16" s="205"/>
      <c r="E16" s="205"/>
      <c r="F16" s="200"/>
      <c r="G16" s="200"/>
      <c r="H16" s="200"/>
      <c r="I16" s="200"/>
      <c r="J16" s="200"/>
      <c r="N16" s="206"/>
      <c r="O16" s="206"/>
      <c r="P16" s="206"/>
      <c r="Q16" s="206"/>
      <c r="R16" s="207"/>
      <c r="S16" s="207"/>
    </row>
    <row r="17" spans="1:19">
      <c r="A17" s="204"/>
      <c r="B17" s="205"/>
      <c r="C17" s="205"/>
      <c r="D17" s="205"/>
      <c r="E17" s="205"/>
      <c r="F17" s="64"/>
      <c r="G17" s="64"/>
      <c r="H17" s="208"/>
      <c r="I17" s="205"/>
      <c r="J17" s="205"/>
      <c r="N17" s="205"/>
      <c r="O17" s="205"/>
      <c r="P17" s="64"/>
      <c r="Q17" s="64"/>
      <c r="R17" s="64"/>
      <c r="S17" s="64"/>
    </row>
    <row r="18" spans="1:19">
      <c r="A18" s="204"/>
      <c r="B18" s="205"/>
      <c r="C18" s="209"/>
      <c r="D18" s="205"/>
      <c r="E18" s="209"/>
      <c r="F18" s="209"/>
      <c r="G18" s="209"/>
      <c r="H18" s="205"/>
      <c r="I18" s="209"/>
      <c r="J18" s="205"/>
      <c r="N18" s="205"/>
      <c r="O18" s="209"/>
      <c r="P18" s="205"/>
      <c r="Q18" s="209"/>
      <c r="R18" s="209"/>
      <c r="S18" s="209"/>
    </row>
    <row r="19" spans="1:19">
      <c r="A19" s="204"/>
      <c r="B19" s="205"/>
      <c r="C19" s="209"/>
      <c r="D19" s="205"/>
      <c r="E19" s="209"/>
      <c r="F19" s="209"/>
      <c r="G19" s="209"/>
      <c r="H19" s="205"/>
      <c r="I19" s="209"/>
      <c r="J19" s="205"/>
      <c r="K19" s="209"/>
      <c r="L19" s="205"/>
      <c r="M19" s="209"/>
      <c r="N19" s="205"/>
      <c r="O19" s="209"/>
      <c r="P19" s="205"/>
      <c r="Q19" s="209"/>
      <c r="R19" s="209"/>
      <c r="S19" s="209"/>
    </row>
    <row r="20" spans="1:19">
      <c r="A20" s="171"/>
      <c r="B20" s="210"/>
      <c r="C20" s="199"/>
      <c r="D20" s="210"/>
      <c r="E20" s="199"/>
      <c r="F20" s="199"/>
      <c r="G20" s="199"/>
      <c r="H20" s="210"/>
      <c r="I20" s="199"/>
      <c r="J20" s="210"/>
      <c r="K20" s="199"/>
      <c r="L20" s="210"/>
      <c r="M20" s="199"/>
      <c r="N20" s="210"/>
      <c r="O20" s="199"/>
      <c r="P20" s="210"/>
      <c r="Q20" s="199"/>
      <c r="R20" s="199"/>
      <c r="S20" s="199"/>
    </row>
    <row r="21" spans="1:19">
      <c r="A21" s="171"/>
      <c r="B21" s="210"/>
      <c r="C21" s="199"/>
      <c r="D21" s="210"/>
      <c r="E21" s="199"/>
      <c r="F21" s="199"/>
      <c r="G21" s="199"/>
      <c r="H21" s="210"/>
      <c r="I21" s="199"/>
      <c r="J21" s="210"/>
      <c r="K21" s="199"/>
      <c r="L21" s="210"/>
      <c r="M21" s="199"/>
      <c r="N21" s="210"/>
      <c r="O21" s="199"/>
      <c r="P21" s="210"/>
      <c r="Q21" s="199"/>
      <c r="R21" s="199"/>
      <c r="S21" s="199"/>
    </row>
    <row r="22" spans="1:19">
      <c r="A22" s="171"/>
      <c r="B22" s="210"/>
      <c r="C22" s="199"/>
      <c r="D22" s="210"/>
      <c r="E22" s="199"/>
      <c r="F22" s="199"/>
      <c r="G22" s="199"/>
      <c r="H22" s="210"/>
      <c r="I22" s="199"/>
      <c r="J22" s="210"/>
      <c r="K22" s="199"/>
      <c r="L22" s="210"/>
      <c r="M22" s="199"/>
      <c r="N22" s="210"/>
      <c r="O22" s="199"/>
      <c r="P22" s="210"/>
      <c r="Q22" s="199"/>
      <c r="R22" s="199"/>
      <c r="S22" s="199"/>
    </row>
    <row r="24" spans="1:19">
      <c r="J24" s="211"/>
      <c r="K24" s="211"/>
      <c r="L24" s="211"/>
      <c r="M24" s="211"/>
      <c r="N24" s="211"/>
      <c r="O24" s="211"/>
      <c r="P24" s="211"/>
      <c r="Q24" s="211"/>
      <c r="R24" s="190"/>
      <c r="S24" s="190"/>
    </row>
    <row r="25" spans="1:19">
      <c r="J25" s="99"/>
      <c r="K25" s="99"/>
      <c r="L25" s="99"/>
      <c r="M25" s="211"/>
      <c r="N25" s="211"/>
      <c r="O25" s="211"/>
      <c r="P25" s="211"/>
      <c r="Q25" s="211"/>
      <c r="R25" s="190"/>
      <c r="S25" s="190"/>
    </row>
    <row r="26" spans="1:19">
      <c r="J26" s="211"/>
      <c r="K26" s="211"/>
      <c r="L26" s="211"/>
      <c r="M26" s="211"/>
      <c r="N26" s="211"/>
      <c r="O26" s="211"/>
      <c r="P26" s="211"/>
      <c r="Q26" s="211"/>
      <c r="R26" s="72"/>
    </row>
  </sheetData>
  <mergeCells count="15">
    <mergeCell ref="A12:I12"/>
    <mergeCell ref="A13:D13"/>
    <mergeCell ref="A14:B14"/>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13</vt:i4>
      </vt:variant>
    </vt:vector>
  </HeadingPairs>
  <TitlesOfParts>
    <vt:vector size="88"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'2'!Print_Area</vt:lpstr>
      <vt:lpstr>'3'!Print_Area</vt:lpstr>
      <vt:lpstr>'5'!Print_Area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2023-09-21T11:00:26Z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